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tabRatio="912" activeTab="0"/>
  </bookViews>
  <sheets>
    <sheet name="TOTAL" sheetId="1" r:id="rId1"/>
    <sheet name="1 მოსაზადებელი სამუშაოები" sheetId="71" r:id="rId2"/>
    <sheet name="2 ელექტროობა" sheetId="64" r:id="rId3"/>
    <sheet name=" 3 ვენტილაცია" sheetId="65" r:id="rId4"/>
    <sheet name="4 გათბობა-გაგრილება" sheetId="66" r:id="rId5"/>
    <sheet name="5 წყალმომარაგება-კანალიზაცია" sheetId="67" r:id="rId6"/>
    <sheet name="6 სუსტი დენები" sheetId="69" r:id="rId7"/>
    <sheet name="7 ხანძარქრობა" sheetId="70" r:id="rId8"/>
    <sheet name="8 სხვა სამუშოები" sheetId="72" r:id="rId9"/>
  </sheets>
  <externalReferences>
    <externalReference r:id="rId12"/>
    <externalReference r:id="rId13"/>
  </externalReferences>
  <definedNames>
    <definedName name="_xlnm._FilterDatabase" localSheetId="2" hidden="1">'2 ელექტროობა'!$A$10:$Q$122</definedName>
    <definedName name="euro" localSheetId="3">#REF!</definedName>
    <definedName name="euro" localSheetId="2">#REF!</definedName>
    <definedName name="euro" localSheetId="4">#REF!</definedName>
    <definedName name="euro" localSheetId="5">#REF!</definedName>
    <definedName name="euro" localSheetId="6">#REF!</definedName>
    <definedName name="euro" localSheetId="7">#REF!</definedName>
    <definedName name="euro" localSheetId="8">#REF!</definedName>
    <definedName name="euro">#REF!</definedName>
    <definedName name="euro1" localSheetId="6">#REF!</definedName>
    <definedName name="euro1" localSheetId="7">#REF!</definedName>
    <definedName name="euro1" localSheetId="8">#REF!</definedName>
    <definedName name="euro1">#REF!</definedName>
    <definedName name="kurz" localSheetId="3">#REF!</definedName>
    <definedName name="kurz" localSheetId="2">#REF!</definedName>
    <definedName name="kurz" localSheetId="4">#REF!</definedName>
    <definedName name="kurz" localSheetId="5">#REF!</definedName>
    <definedName name="kurz" localSheetId="6">#REF!</definedName>
    <definedName name="kurz" localSheetId="7">#REF!</definedName>
    <definedName name="kurz" localSheetId="8">#REF!</definedName>
    <definedName name="kurz">#REF!</definedName>
    <definedName name="kurz1" localSheetId="6">#REF!</definedName>
    <definedName name="kurz1" localSheetId="7">#REF!</definedName>
    <definedName name="kurz1" localSheetId="8">#REF!</definedName>
    <definedName name="kurz1">#REF!</definedName>
    <definedName name="material" localSheetId="2">'[1]Rekapitulace'!$H$13</definedName>
    <definedName name="material" localSheetId="6">'[1]Rekapitulace'!$H$13</definedName>
    <definedName name="material" localSheetId="7">'[1]Rekapitulace'!$H$13</definedName>
    <definedName name="material" localSheetId="8">'[1]Rekapitulace'!$H$13</definedName>
    <definedName name="material">'[2]Rekapitulace'!$H$13</definedName>
    <definedName name="materials">'[2]Rekapitulace'!$H$13</definedName>
    <definedName name="montaz" localSheetId="2">'[1]Rekapitulace'!$G$13</definedName>
    <definedName name="montaz" localSheetId="6">'[1]Rekapitulace'!$G$13</definedName>
    <definedName name="montaz" localSheetId="7">'[1]Rekapitulace'!$G$13</definedName>
    <definedName name="montaz" localSheetId="8">'[1]Rekapitulace'!$G$13</definedName>
    <definedName name="montaz">'[2]Rekapitulace'!$G$13</definedName>
    <definedName name="montazs">'[2]Rekapitulace'!$G$13</definedName>
    <definedName name="_xlnm.Print_Area" localSheetId="3">' 3 ვენტილაცია'!$A$1:$O$6</definedName>
    <definedName name="_xlnm.Print_Area" localSheetId="2">'2 ელექტროობა'!$A$1:$Q$122</definedName>
    <definedName name="_xlnm.Print_Area" localSheetId="4">'4 გათბობა-გაგრილება'!$A$1:$O$6</definedName>
    <definedName name="_xlnm.Print_Area" localSheetId="5">'5 წყალმომარაგება-კანალიზაცია'!$A$1:$O$6</definedName>
    <definedName name="_xlnm.Print_Area" localSheetId="6">'6 სუსტი დენები'!$A$1:$Q$52</definedName>
    <definedName name="_xlnm.Print_Area" localSheetId="7">'7 ხანძარქრობა'!$A$1:$Q$25</definedName>
    <definedName name="_xlnm.Print_Area" localSheetId="8">'8 სხვა სამუშოები'!$A$1:$Q$75</definedName>
  </definedNames>
  <calcPr calcId="152511"/>
</workbook>
</file>

<file path=xl/comments1.xml><?xml version="1.0" encoding="utf-8"?>
<comments xmlns="http://schemas.openxmlformats.org/spreadsheetml/2006/main">
  <authors>
    <author>Valeri Gasitashvili</author>
  </authors>
  <commentList>
    <comment ref="C4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კომპანიის დასახელება</t>
        </r>
      </text>
    </comment>
    <comment ref="C5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ხარჯთაღრიცხვის მომზადების თარიღი</t>
        </r>
      </text>
    </comment>
    <comment ref="C7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ლარი/აშშ დოლარის გაცვლითი კურსი</t>
        </r>
      </text>
    </comment>
  </commentList>
</comments>
</file>

<file path=xl/sharedStrings.xml><?xml version="1.0" encoding="utf-8"?>
<sst xmlns="http://schemas.openxmlformats.org/spreadsheetml/2006/main" count="1331" uniqueCount="496">
  <si>
    <t>1</t>
  </si>
  <si>
    <t>3</t>
  </si>
  <si>
    <t>4</t>
  </si>
  <si>
    <t>6</t>
  </si>
  <si>
    <t>7</t>
  </si>
  <si>
    <t>8</t>
  </si>
  <si>
    <t>9</t>
  </si>
  <si>
    <t>10</t>
  </si>
  <si>
    <t>GEL</t>
  </si>
  <si>
    <t>USD</t>
  </si>
  <si>
    <t>5</t>
  </si>
  <si>
    <t>14</t>
  </si>
  <si>
    <t>13</t>
  </si>
  <si>
    <t>15</t>
  </si>
  <si>
    <t>მოსამზადებელი სამუშაოები</t>
  </si>
  <si>
    <t>ცალი</t>
  </si>
  <si>
    <t>ვენტილაცია</t>
  </si>
  <si>
    <t>გათბობა-გაგრილება</t>
  </si>
  <si>
    <t>კანალიზაცია</t>
  </si>
  <si>
    <t>ელექტროობა</t>
  </si>
  <si>
    <t>Transportation Costs:</t>
  </si>
  <si>
    <t>Sub Total</t>
  </si>
  <si>
    <t>Overhead Costs:</t>
  </si>
  <si>
    <t>Sub-Total</t>
  </si>
  <si>
    <t>Profit:</t>
  </si>
  <si>
    <t>VAT</t>
  </si>
  <si>
    <t>GRAND TOTAL</t>
  </si>
  <si>
    <t>მ</t>
  </si>
  <si>
    <t>სუსტი დენები</t>
  </si>
  <si>
    <t>კომპ.</t>
  </si>
  <si>
    <t>31 სართულის რესტორნის დარბაზი</t>
  </si>
  <si>
    <t>გათბობა-გაგრილების სისტემა</t>
  </si>
  <si>
    <t>uwvadi gofrirebuli mili diam.32 mm</t>
  </si>
  <si>
    <t>zolovanas kedelTan samagri detali</t>
  </si>
  <si>
    <t>zolovanas da kabelis SeerTebis detali</t>
  </si>
  <si>
    <t>m</t>
  </si>
  <si>
    <t>Video cameras. Web. Wi-Fi</t>
  </si>
  <si>
    <t>Socket RJ-45 outside</t>
  </si>
  <si>
    <t>HDD 4tb</t>
  </si>
  <si>
    <t>Patch Cord Cat6 0.5m</t>
  </si>
  <si>
    <t>Fire Alarm</t>
  </si>
  <si>
    <t>Smoke detector</t>
  </si>
  <si>
    <t>Heat detector</t>
  </si>
  <si>
    <t>Call point</t>
  </si>
  <si>
    <t>2х0.8</t>
  </si>
  <si>
    <t>Control Panel</t>
  </si>
  <si>
    <t>Power supply 12V</t>
  </si>
  <si>
    <t>Battery 7A/h</t>
  </si>
  <si>
    <t>Background music system</t>
  </si>
  <si>
    <t>Level 31</t>
  </si>
  <si>
    <t>Level 32</t>
  </si>
  <si>
    <t>Level 33</t>
  </si>
  <si>
    <t>Level 34</t>
  </si>
  <si>
    <t>set</t>
  </si>
  <si>
    <t>piece</t>
  </si>
  <si>
    <t>პლასტმასის მილი (ცივი წყლის) 63 მმ</t>
  </si>
  <si>
    <t>პლასტმასის მილი (ცივი წყლის) 50 მმ</t>
  </si>
  <si>
    <t>პლასტმასის მილი (ცივი წყლის) 40 მმ</t>
  </si>
  <si>
    <t>პლასტმასის მილი (ცივი წყლის) 32 მმ</t>
  </si>
  <si>
    <t>პლასტმასის მილი (ცივი წყლის) 25 მმ</t>
  </si>
  <si>
    <t>პლასტმასის მილი (ცივი წყლის) 20 მმ</t>
  </si>
  <si>
    <t>პლასტმასის მილი (ცხელი წყლის) 63 მმ</t>
  </si>
  <si>
    <t>პლასტმასის მილი (ცხელი წყლის) 40 მმ</t>
  </si>
  <si>
    <t>პლასტმასის მილი (ცხელი წყლის) 32 მმ</t>
  </si>
  <si>
    <t>პლასტმასის მილი (ცხელი წყლის) 25 მმ</t>
  </si>
  <si>
    <t>პლასტმასის მილი (ცხელი წყლის) 20 მმ</t>
  </si>
  <si>
    <t xml:space="preserve">მილის თბოიზოლაცია 63 მმ </t>
  </si>
  <si>
    <t xml:space="preserve">მილის თბოიზოლაცია 40 მმ </t>
  </si>
  <si>
    <t>მილის თბოიზოლაცია 32 მმ</t>
  </si>
  <si>
    <t xml:space="preserve">მილის თბოიზოლაცია 25 მმ </t>
  </si>
  <si>
    <t>მილის თბოიზოლაცია 20 მმ</t>
  </si>
  <si>
    <t>ვენტილი  63 მმ</t>
  </si>
  <si>
    <t>ვენტილი  50 მმ</t>
  </si>
  <si>
    <t>ვენტილი  40 მმ</t>
  </si>
  <si>
    <t>ვენტილი  32 მმ</t>
  </si>
  <si>
    <t>ვენტილი  25 მმ</t>
  </si>
  <si>
    <t>ვენტილი  20 მმ</t>
  </si>
  <si>
    <t>ფილტრი  63 მმ</t>
  </si>
  <si>
    <t>უკუსარქველი  63 მმ</t>
  </si>
  <si>
    <t>მრიცხველი  63 მმ</t>
  </si>
  <si>
    <t>სეპერატორი Q=4 l/s</t>
  </si>
  <si>
    <t>სეპერატორი Q=5 l/s</t>
  </si>
  <si>
    <t>სატუმბი სადგური</t>
  </si>
  <si>
    <t>მილი (კანაიზაციის)  50 მმ</t>
  </si>
  <si>
    <t>მილი (კანაიზაციის)  70 მმ</t>
  </si>
  <si>
    <t>მილი (კანაიზაციის)  100 მმ</t>
  </si>
  <si>
    <t>მილი (სანიაღვრე)  70 მმ</t>
  </si>
  <si>
    <t>მილი (სანიაღვრე)  100 მმ</t>
  </si>
  <si>
    <t>მილი (სამზარეულოს კანაიზაცია)  50 მმ</t>
  </si>
  <si>
    <t>მილი (სამზარეულოს კანაიზაცია)  70 მმ</t>
  </si>
  <si>
    <t>მილი (სამზარეულოს კანაიზაცია)  100 მმ</t>
  </si>
  <si>
    <t>მილი (კანაიზაციის ვენტილაცია)  50 მმ</t>
  </si>
  <si>
    <t>მილი (კანაიზაციის ვენტილაცია)  70 მმ</t>
  </si>
  <si>
    <t>მილი (კანაიზაციის ვენტილაცია)  100 მმ</t>
  </si>
  <si>
    <t>რევიზია 100  მმ</t>
  </si>
  <si>
    <t>ტრაპი  (ტიპი 1)</t>
  </si>
  <si>
    <t>ტრაპი  (ტიპი 2)</t>
  </si>
  <si>
    <t>ტრაპი  (სანიაღვრე)</t>
  </si>
  <si>
    <t>წყალმომარაგება</t>
  </si>
  <si>
    <t>წყალმომარაგება-კანალიზაცია</t>
  </si>
  <si>
    <t>Black steel pipe for wet system DN25</t>
  </si>
  <si>
    <t>Black steel pipe for wet system DN32</t>
  </si>
  <si>
    <t>Black steel pipe for wet system DN40</t>
  </si>
  <si>
    <t>Black steel pipe for wet system DN50</t>
  </si>
  <si>
    <t>Black steel pipe for wet system DN65</t>
  </si>
  <si>
    <t>Black steel pipe for wet system DN80</t>
  </si>
  <si>
    <t>Black steel pipe for wet system DN100</t>
  </si>
  <si>
    <t>Flow Switch DN 80</t>
  </si>
  <si>
    <t>Flow Switch DN 100</t>
  </si>
  <si>
    <t>Air Discharge Valve  d 32</t>
  </si>
  <si>
    <t>Manometer</t>
  </si>
  <si>
    <t>Sprinkler</t>
  </si>
  <si>
    <t>Discharge Valve d 32</t>
  </si>
  <si>
    <t>Fire Cabinets</t>
  </si>
  <si>
    <t>Piece</t>
  </si>
  <si>
    <t>Set.</t>
  </si>
  <si>
    <t>ხანძარქრობა</t>
  </si>
  <si>
    <t>მოდინებით სავენტილაციო დანადგარი AHU</t>
  </si>
  <si>
    <t>modinebiTi saventilacio danadgari, centridanuli ventilatoriT, sruli avtomatikiT  maT Soris:</t>
  </si>
  <si>
    <r>
      <t xml:space="preserve">1,1 cvlad brunTa ricxvze momuSave, centridanuli mimwodbeli ventilatori </t>
    </r>
    <r>
      <rPr>
        <b/>
        <sz val="10"/>
        <color indexed="10"/>
        <rFont val="Arial"/>
        <family val="2"/>
      </rPr>
      <t>L= 21000m3/h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warmadobis da </t>
    </r>
    <r>
      <rPr>
        <b/>
        <sz val="10"/>
        <rFont val="Arial"/>
        <family val="2"/>
      </rPr>
      <t>DP=350Pa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statikuri wnevis.</t>
    </r>
  </si>
  <si>
    <r>
      <t xml:space="preserve">1,3 haeris erTiani zedapiruli gamaTbobeli-gamacivebeli </t>
    </r>
    <r>
      <rPr>
        <b/>
        <sz val="10"/>
        <color indexed="10"/>
        <rFont val="Arial"/>
        <family val="2"/>
      </rPr>
      <t xml:space="preserve">DX COIL Qh=164kw, </t>
    </r>
    <r>
      <rPr>
        <b/>
        <sz val="10"/>
        <color indexed="12"/>
        <rFont val="Arial"/>
        <family val="2"/>
      </rPr>
      <t xml:space="preserve">Qc=184kw,  </t>
    </r>
  </si>
  <si>
    <r>
      <t>1.6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</si>
  <si>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1.7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</si>
  <si>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1.8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L=1200mm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</si>
  <si>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>1.9 ჰაერის მიწოდების ტემპერატურის კონტროლით, გადაყინვის კონტროლით,  ჰაერის ნაკადის მარეგულირებელი სარქველებით</t>
    </r>
    <r>
      <rPr>
        <b/>
        <sz val="10"/>
        <rFont val="AcadNusx"/>
        <family val="2"/>
      </rPr>
      <t xml:space="preserve"> </t>
    </r>
  </si>
  <si>
    <t>komp.</t>
  </si>
  <si>
    <t>cali</t>
  </si>
  <si>
    <t>saventilacio danadgarebi gamwovi ventilatorebi</t>
  </si>
  <si>
    <r>
      <t xml:space="preserve">cvlad brunTa ricxvze momuSave </t>
    </r>
    <r>
      <rPr>
        <sz val="11"/>
        <rFont val="Arial"/>
        <family val="2"/>
      </rPr>
      <t xml:space="preserve">MUB </t>
    </r>
    <r>
      <rPr>
        <sz val="11"/>
        <rFont val="AcadNusx"/>
        <family val="2"/>
      </rPr>
      <t xml:space="preserve">tipis gamwovi ventilatori  </t>
    </r>
    <r>
      <rPr>
        <b/>
        <sz val="11"/>
        <rFont val="Arial"/>
        <family val="2"/>
      </rPr>
      <t>L=7600m3/h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 (dabal brunvaze momuSave)</t>
    </r>
  </si>
  <si>
    <r>
      <t xml:space="preserve">dabal brunvaze momuSave momuSave arxuli gamwovi ventilatori  </t>
    </r>
    <r>
      <rPr>
        <b/>
        <sz val="11"/>
        <rFont val="Arial"/>
        <family val="2"/>
      </rPr>
      <t>L=7850m3/h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</si>
  <si>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L=3400m3/h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</si>
  <si>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</si>
  <si>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L=9280m3/h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</si>
  <si>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L=1625m3/h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</si>
  <si>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L=250m3/h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DP=130Pa </t>
    </r>
    <r>
      <rPr>
        <sz val="11"/>
        <rFont val="AcadNusx"/>
        <family val="2"/>
      </rPr>
      <t>statikuri wneviT.</t>
    </r>
  </si>
  <si>
    <r>
      <t xml:space="preserve">sankvanZis gamwovi ventilatori  </t>
    </r>
    <r>
      <rPr>
        <b/>
        <sz val="11"/>
        <rFont val="Arial"/>
        <family val="2"/>
      </rPr>
      <t>L=125m3/h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DP=50-70Pa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</si>
  <si>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L=5200m3/h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</si>
  <si>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xmaurdamxSobi </t>
    </r>
    <r>
      <rPr>
        <sz val="11"/>
        <rFont val="Arial"/>
        <family val="2"/>
      </rPr>
      <t>L=1,0m</t>
    </r>
  </si>
  <si>
    <r>
      <t xml:space="preserve">dabal brunvaze momuSave momuSave arxuli gamwovi ventilatori  </t>
    </r>
    <r>
      <rPr>
        <b/>
        <sz val="11"/>
        <rFont val="Arial"/>
        <family val="2"/>
      </rPr>
      <t>L=2080m3/h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</si>
  <si>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L=440m3/h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</si>
  <si>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L=5610m3/h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</si>
  <si>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</si>
  <si>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DP=50Pa </t>
    </r>
    <r>
      <rPr>
        <sz val="11"/>
        <rFont val="AcadNusx"/>
        <family val="2"/>
      </rPr>
      <t>statikuri wneviT.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</si>
  <si>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L=18000m3/h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</si>
  <si>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L=4600m3/h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</si>
  <si>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xmaurdamxSobi </t>
    </r>
    <r>
      <rPr>
        <sz val="11"/>
        <rFont val="Arial"/>
        <family val="2"/>
      </rPr>
      <t>L=0.7m</t>
    </r>
  </si>
  <si>
    <t>სავენტილაციო ჰაერსატარები</t>
  </si>
  <si>
    <t>Tunuqis moTuTiebuli haersatarebi:L0,5 mm</t>
  </si>
  <si>
    <t>Tunuqis moTuTiebuli haersatarebi:L0,75 mm</t>
  </si>
  <si>
    <t>Tunuqis moTuTiebuli haersatarebi:L1,0 mm (samzareulo)</t>
  </si>
  <si>
    <t>Tunuqis moTuTiebuli haersatarebi:L1,2 mm (saxanZro)</t>
  </si>
  <si>
    <t>drekadi haersatari 150mm</t>
  </si>
  <si>
    <t>drekadi haersatari 200mm</t>
  </si>
  <si>
    <t>drekadi haersatari 250mm</t>
  </si>
  <si>
    <t>drekadi haersatari 315mm</t>
  </si>
  <si>
    <r>
      <rPr>
        <b/>
        <sz val="10"/>
        <rFont val="Arial"/>
        <family val="2"/>
      </rPr>
      <t>Rockwool-</t>
    </r>
    <r>
      <rPr>
        <sz val="10"/>
        <rFont val="AcadNusx"/>
        <family val="2"/>
      </rPr>
      <t>is 50mm sisqis izolacia</t>
    </r>
  </si>
  <si>
    <t>nitralis იზოლაცია 25 მმ სისქის</t>
  </si>
  <si>
    <t>გრძ. მ.</t>
  </si>
  <si>
    <t>მ2</t>
  </si>
  <si>
    <t>სავენტილაციო გისოსი</t>
  </si>
  <si>
    <r>
      <t xml:space="preserve">saventilacio difuzori </t>
    </r>
    <r>
      <rPr>
        <sz val="10"/>
        <rFont val="Arial"/>
        <family val="2"/>
      </rPr>
      <t>D600X600-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350mm.</t>
    </r>
  </si>
  <si>
    <r>
      <t xml:space="preserve">saventilacio difuzori </t>
    </r>
    <r>
      <rPr>
        <sz val="10"/>
        <rFont val="Arial"/>
        <family val="2"/>
      </rPr>
      <t>D375X375-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250mm.</t>
    </r>
  </si>
  <si>
    <r>
      <t xml:space="preserve">saventilacio difuzori </t>
    </r>
    <r>
      <rPr>
        <sz val="10"/>
        <rFont val="Arial"/>
        <family val="2"/>
      </rPr>
      <t>D225X225-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200mm.</t>
    </r>
  </si>
  <si>
    <r>
      <t xml:space="preserve">saventilacio difuzori </t>
    </r>
    <r>
      <rPr>
        <sz val="10"/>
        <rFont val="Arial"/>
        <family val="2"/>
      </rPr>
      <t>D700x150</t>
    </r>
  </si>
  <si>
    <r>
      <t xml:space="preserve">saventilacio difuzori </t>
    </r>
    <r>
      <rPr>
        <sz val="10"/>
        <rFont val="Arial"/>
        <family val="2"/>
      </rPr>
      <t>D1000x500</t>
    </r>
  </si>
  <si>
    <r>
      <t xml:space="preserve">saventilacio difuzori </t>
    </r>
    <r>
      <rPr>
        <sz val="10"/>
        <rFont val="Arial"/>
        <family val="2"/>
      </rPr>
      <t>D1300x150</t>
    </r>
  </si>
  <si>
    <r>
      <t xml:space="preserve">saventilacio difuzori </t>
    </r>
    <r>
      <rPr>
        <sz val="10"/>
        <rFont val="Arial"/>
        <family val="2"/>
      </rPr>
      <t>D2000x150</t>
    </r>
  </si>
  <si>
    <r>
      <t xml:space="preserve">saventilacio difuzori </t>
    </r>
    <r>
      <rPr>
        <sz val="10"/>
        <rFont val="Arial"/>
        <family val="2"/>
      </rPr>
      <t>D100</t>
    </r>
  </si>
  <si>
    <r>
      <t xml:space="preserve">saventilacio difuzori </t>
    </r>
    <r>
      <rPr>
        <sz val="10"/>
        <rFont val="Arial"/>
        <family val="2"/>
      </rPr>
      <t>D600x400</t>
    </r>
  </si>
  <si>
    <r>
      <t xml:space="preserve">saventilacio difuzori </t>
    </r>
    <r>
      <rPr>
        <sz val="10"/>
        <rFont val="Arial"/>
        <family val="2"/>
      </rPr>
      <t>D400x300</t>
    </r>
  </si>
  <si>
    <r>
      <t xml:space="preserve">saventilacio difuzori 1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300mm</t>
    </r>
  </si>
  <si>
    <r>
      <t xml:space="preserve">saventilacio difuzori 2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</si>
  <si>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450mm</t>
    </r>
  </si>
  <si>
    <r>
      <t xml:space="preserve">saventilacio difuzori 2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</si>
  <si>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450mm</t>
    </r>
  </si>
  <si>
    <r>
      <t xml:space="preserve">saventilacio difuzori 3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</si>
  <si>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r>
      <t xml:space="preserve">saventilacio difuzori 4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</si>
  <si>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t>მეტალის გისოსი</t>
  </si>
  <si>
    <t>600X600</t>
  </si>
  <si>
    <t>2200X1000</t>
  </si>
  <si>
    <t>2000X900</t>
  </si>
  <si>
    <t>1100X1100</t>
  </si>
  <si>
    <t>400X400</t>
  </si>
  <si>
    <t>300x300</t>
  </si>
  <si>
    <t>200x100</t>
  </si>
  <si>
    <t>850X850</t>
  </si>
  <si>
    <t>1650X700</t>
  </si>
  <si>
    <t>სახანძრო სარქველი ამძრავით</t>
  </si>
  <si>
    <t>350x250</t>
  </si>
  <si>
    <t>600x450</t>
  </si>
  <si>
    <t>1150x450</t>
  </si>
  <si>
    <t>600x350</t>
  </si>
  <si>
    <t>200x200</t>
  </si>
  <si>
    <t>300x200</t>
  </si>
  <si>
    <t>450x300</t>
  </si>
  <si>
    <t>500x500</t>
  </si>
  <si>
    <t>500x300</t>
  </si>
  <si>
    <t>150x150</t>
  </si>
  <si>
    <t>250x150</t>
  </si>
  <si>
    <t>300x150</t>
  </si>
  <si>
    <t>350x200</t>
  </si>
  <si>
    <t>400x350</t>
  </si>
  <si>
    <t>650x500</t>
  </si>
  <si>
    <t>850x850</t>
  </si>
  <si>
    <t>900x400</t>
  </si>
  <si>
    <t>900x350</t>
  </si>
  <si>
    <t>D150</t>
  </si>
  <si>
    <t>ჰაერის ნაკადის მარეგულირებელი სარქველი</t>
  </si>
  <si>
    <t>400x200</t>
  </si>
  <si>
    <t>400x400</t>
  </si>
  <si>
    <t>400x300</t>
  </si>
  <si>
    <t>150x100</t>
  </si>
  <si>
    <t>300x250</t>
  </si>
  <si>
    <t>400x250</t>
  </si>
  <si>
    <t>650x450</t>
  </si>
  <si>
    <t>650x250</t>
  </si>
  <si>
    <t>350x300</t>
  </si>
  <si>
    <t>200x150</t>
  </si>
  <si>
    <t>250x250</t>
  </si>
  <si>
    <t>500x450</t>
  </si>
  <si>
    <t>D315</t>
  </si>
  <si>
    <t>D250</t>
  </si>
  <si>
    <t>D200</t>
  </si>
  <si>
    <t>D100</t>
  </si>
  <si>
    <t>ჰაერის ნაკადის უკუსარქველი</t>
  </si>
  <si>
    <t>ჰაერის ნაკადის გადამდენი გისოსი</t>
  </si>
  <si>
    <t>600x600</t>
  </si>
  <si>
    <t>600x400</t>
  </si>
  <si>
    <t>600x300</t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</si>
  <si>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=168kw.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.=189kw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</si>
  <si>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=80kw.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.=90kw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</si>
  <si>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=120kw.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.=135kw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</si>
  <si>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=185kw.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.=207kw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</si>
  <si>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=56kw.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.=63kw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</si>
  <si>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.=11,4kw.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.=16kw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</si>
  <si>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.=9,1kw.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.=12,5kw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</si>
  <si>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.=3,7kw.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</si>
  <si>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.=2,9kw.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.=4kw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</si>
  <si>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</si>
  <si>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.=7,3kw.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.=9kw</t>
    </r>
  </si>
  <si>
    <t>VRF სისტემის მილგაყვანილობა</t>
  </si>
  <si>
    <t>spilenZis samkapi(refneti) #1 9,52mmX6,35mm</t>
  </si>
  <si>
    <t>spilenZis samkapi(refneti) #2 12,7mmX9,52mm</t>
  </si>
  <si>
    <t>spilenZis samkapi(refneti) #3 25,4mmX19,05mm</t>
  </si>
  <si>
    <t>spilenZis samkapi(refneti) #4 28,58mmX19,05mm</t>
  </si>
  <si>
    <t xml:space="preserve">spilenZis samkapi(refneti) #5 </t>
  </si>
  <si>
    <t>spilenZis samkapi(refneti) #6</t>
  </si>
  <si>
    <t>izolacia spilenZis milebisTvis</t>
  </si>
  <si>
    <t xml:space="preserve">damatebiT freoni </t>
  </si>
  <si>
    <t>drenaJis mili 50mm</t>
  </si>
  <si>
    <t>drenaJis drekadi mili mili 20mm</t>
  </si>
  <si>
    <t xml:space="preserve">rezinis fitingi "limonCiki" </t>
  </si>
  <si>
    <r>
      <t>spilenZis mili</t>
    </r>
    <r>
      <rPr>
        <b/>
        <sz val="10"/>
        <rFont val="AcadMtavr"/>
        <family val="2"/>
      </rPr>
      <t xml:space="preserve">  6,35mm</t>
    </r>
  </si>
  <si>
    <r>
      <t>"_" D</t>
    </r>
    <r>
      <rPr>
        <b/>
        <sz val="10"/>
        <rFont val="AcadMtavr"/>
        <family val="2"/>
      </rPr>
      <t>9,52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</si>
  <si>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12,7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</si>
  <si>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15,88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</si>
  <si>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19,05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</si>
  <si>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22,22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</si>
  <si>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28,58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</si>
  <si>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34,98 mm</t>
    </r>
    <r>
      <rPr>
        <sz val="10"/>
        <rFont val="AcadMtavr"/>
        <family val="2"/>
      </rPr>
      <t xml:space="preserve"> </t>
    </r>
  </si>
  <si>
    <t>კგ</t>
  </si>
  <si>
    <t>დამხმარე მასალები და სამაგრი ფურნიტურა</t>
  </si>
  <si>
    <t>დაბალი ძაბვის მოწყობილობა</t>
  </si>
  <si>
    <t>ავტომატური ამომრთველი ჩამოსხმული კორპუსით, სამრეწველო ელექტრო მომარაგებისთვის 380/220V  3P  1000A,  კლასი C</t>
  </si>
  <si>
    <t>აღრიცხვის კარადა ლითონის გამჭვირვალე სარკმლით, ზომა 1000x350x250 მმ  სამონტაჟო აღჭურვილობით</t>
  </si>
  <si>
    <t>სამფაზა მრიცხველი ელექტრონული, 5 ა</t>
  </si>
  <si>
    <t xml:space="preserve">დენის ტრანსფორმატორები 1000/5 </t>
  </si>
  <si>
    <t>საკონტროლო კაბელი სპილენძისძარღვიანი NYMj 7x2,5 მმ2 კვეთი</t>
  </si>
  <si>
    <t>დიზელ გენერატორი 500 kVA კონტეინერით, გარე მონტაჟის, რეზერვის ავტომატურად ჩართვის სისტემის ფარით  (სარეზერვო კვება)</t>
  </si>
  <si>
    <t>იატაკზე სამონტაჟო მონობლოკური კაბინა 2000x800x400, მკვირივი ფოლადის, სადგარი ფირფიტით, IP55, სამონტაჟო აღჭურვილობით - MDB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</si>
  <si>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 (შემყვანი)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</si>
  <si>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</si>
  <si>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</si>
  <si>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(მ.შ. 3- სარეზერვო)</t>
  </si>
  <si>
    <t>ავტომატური ამომრთველი ჩამოსხმული კორპუსით, სამრეწველო ელექტრო მომარაგებისთვის 380/220V   3P  10A,  კლასი C</t>
  </si>
  <si>
    <t>ავტომატური ამომრთველი ჩამოსხმული კორპუსით, სამრეწველო ელექტრო მომარაგებისთვის 220V   1P  50 A,  კლასი C</t>
  </si>
  <si>
    <t>შენობაში სამონტაჟო შემყვან-გამანაწ.ფარი 20 მოდულიანი, IP40, სამონტაჟო აღჭურვილობით  LDB-31-01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</si>
  <si>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50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</si>
  <si>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</si>
  <si>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</si>
  <si>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</si>
  <si>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6 A,  კლასი C</t>
  </si>
  <si>
    <t>ავტომატური ამომრთველი ჩამოსხმული კორპუსით, სამრეწველო ელექტრო მომარაგებისთვის 220V   1P  16 A,  კლასი C (მ.შ. 1-სარეზერვო)</t>
  </si>
  <si>
    <t>ავტომატური ამომრთველი ჩამოსხმული კორპუსით, სამრეწველო ელექტრო მომარაგებისთვის 220V   1P  6A,  კლასი C</t>
  </si>
  <si>
    <t>შენობაში სამონტაჟო შემყვან-გამანაწ.ფარი 14 მოდულიანი, IP40, სამონტაჟო აღჭურვილობით  LDB-31-02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</si>
  <si>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</si>
  <si>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16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</si>
  <si>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</si>
  <si>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16 A,  კლასი C</t>
  </si>
  <si>
    <t>ავტომატური ამომრთველი ჩამოსხმული კორპუსით, სამრეწველო ელექტრო მომარაგებისთვის 220V  1P 16A,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</si>
  <si>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LDB-31-03</t>
  </si>
  <si>
    <t>ავტომატური ამომრთველი ჩამოსხმული კორპუსით, სამრეწველო ელექტრო მომარაგებისთვის 220V   2P  50A,  კლასი C  (შემყვანი)</t>
  </si>
  <si>
    <t>დიფერენციალური დამცავი ამომრთველი ჩამოსხმული კორპუსით, სამრეწველო ელექტრო მომარაგებისთვის 220V  1P 10A,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</si>
  <si>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 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</si>
  <si>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LDB-31-04</t>
  </si>
  <si>
    <t>შენობაში სამონტაჟო შემყვან-გამანაწ.ფარი 14 მოდულიანი, IP40, სამონტაჟო აღჭურვილობით  LDB-32-01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</si>
  <si>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</si>
  <si>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</si>
  <si>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</si>
  <si>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10 A,  კლასი C</t>
  </si>
  <si>
    <t>ავტომატური ამომრთველი ჩამოსხმული კორპუსით, სამრეწველო ელექტრო მომარაგებისთვის 220V  1P 10 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</si>
  <si>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LDB-33-01</t>
  </si>
  <si>
    <t>შენობაში სამონტაჟო შემყვან-გამანაწ.ფარი 6 მოდულიანი, IP40, სამონტაჟო აღჭურვილობით  LDB-34-01</t>
  </si>
  <si>
    <t xml:space="preserve">უწყვეტი დენის წყარო ძაბვის გამმართველით (UPS)  10 kW/380 V  სასერვერო </t>
  </si>
  <si>
    <t>შენობაში სამონტაჟო შემყვან-გამანაწ.ფარი 8 მოდულიანი, IP40, სამონტაჟო აღჭურვილობით  DB-ავარიული განათება</t>
  </si>
  <si>
    <t>ავტომატური ამომრთველი ჩამოსხმული კორპუსით, სამრეწველო ელექტრო მომარაგებისთვის 220V   1P  25A,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</si>
  <si>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</t>
  </si>
  <si>
    <t>შენობაში სამონტაჟო შემყვან-გამანაწ.ფარი 8 მოდულიანი, IP40, სამონტაჟო აღჭურვილობით  DB-სამზარეულოს ლიფტი</t>
  </si>
  <si>
    <t>ავტომატური ამომრთველი ჩამოსხმული კორპუსით, სამრეწველო ელექტრო მომარაგებისთვის 380/220V   3P 16A,  კლასი C  (შემყვანი)</t>
  </si>
  <si>
    <t>შენობაში სამონტაჟო შემყვან-გამანაწ.ფარი 8 მოდულიანი, IP40, სამონტაჟო აღჭურვილობით  LDB-VRV-1 ,   LDB-VRV-2  (გაგრილება-ვენტილაციის ფარი-1, -2)</t>
  </si>
  <si>
    <t>ავტომატური ამომრთველი ჩამოსხმული კორპუსით, სამრეწველო ელექტრო მომარაგებისთვის 380/220V   3P  250 A,  კლასი C</t>
  </si>
  <si>
    <t>ავტომატური ამომრთველი ჩამოსხმული კორპუსით, სამრეწველო ელექტრო მომარაგებისთვის 380/220V  3P 100 A,  კლასი C (დაზუსტდეს ვენტილაციის პროექტით)</t>
  </si>
  <si>
    <t>დამატებითი მასალა, 15%</t>
  </si>
  <si>
    <t>კაბელები</t>
  </si>
  <si>
    <t>სპილენძისძარღვიანი სადენი  3x1,5  NYMнг-LS</t>
  </si>
  <si>
    <t>სპილენძისძარღვიანი სადენი  3x2,5  NYMнг-LS</t>
  </si>
  <si>
    <t>სპილენძისძარღვიანი სადენი  3x4  NYMнг-LS</t>
  </si>
  <si>
    <t>სპილენძისძარღვიანი სადენი  3x6  NYMнг-LS</t>
  </si>
  <si>
    <t>სპილენძისძარღვიანი სადენი  5x4  NYMнг-LS</t>
  </si>
  <si>
    <t>სპილენძისძარღვიანი სადენი  5x6  NYMнг-LS</t>
  </si>
  <si>
    <t>სპილენძისძარღვიანი სადენი  5x10  NYMнг-LS</t>
  </si>
  <si>
    <t>სპილენძისძარღვიანი სადენი  5x16  NYMнг-LS</t>
  </si>
  <si>
    <t>სპილენძისძარღვიანი სადენი  5x25  NYMнг-LS</t>
  </si>
  <si>
    <t>სპილენძისძარღვიანი სადენი  5x70  NYMнг-LS</t>
  </si>
  <si>
    <t>სპილენძისძარღვიანი სადენი  4x150+1x120  NYMнг-LS</t>
  </si>
  <si>
    <t>სპილენძისძარღვიანი კაბელის დამაბოლოებელი ბუნიკი 6-10-16-25 კვ.მმ</t>
  </si>
  <si>
    <t>სპილენძისძარღვიანი კაბელის დამაბოლოებელი ბუნიკი 70 კვ.მმ</t>
  </si>
  <si>
    <t>სპილენძისძარღვიანი კაბელის დამაბოლოებელი ბუნიკი 150 კვ.მმ</t>
  </si>
  <si>
    <t>საკაბელო არხი პერფორირებული ანოდირებული ალუმინის 100X60 mm</t>
  </si>
  <si>
    <t>საკაბელო არხი პერფორირებული ანოდირებული ალუმინის 200X60 mm</t>
  </si>
  <si>
    <t>საკაბელო არხი პერფორირებული ანოდირებული ალუმინის 300X60 mm</t>
  </si>
  <si>
    <t>საკაბელო კიბე (ვერტიკალური არხი) პერფორირებული ანოდირებული ალუმინის 300X60 mm</t>
  </si>
  <si>
    <t>საკაბელო არხი 1 სექციით, 60x40</t>
  </si>
  <si>
    <t>გოფრირებული მილი, უწვადი, პოლიქლორვინილის, დიამ.50 მმ</t>
  </si>
  <si>
    <t>დამატებითი მასალა, 25%</t>
  </si>
  <si>
    <t>დამიწების მოწყობა</t>
  </si>
  <si>
    <t>გალვანიზირებული ფოლადის ზოლოვანა 40*4</t>
  </si>
  <si>
    <t>გალვანიზირებული ფოლადის ღერო დიამ.18 მმ, სიგრძე 3 მ</t>
  </si>
  <si>
    <t>სპილენძისძარღვიანი დამიწების კაბელი 1*16 კვ.მმ</t>
  </si>
  <si>
    <t>სპილენძისძარღვიანი კაბელის 1*16 კვ.მმ დამაბოლოებელი ბუნიკი</t>
  </si>
  <si>
    <t>კომპლ.</t>
  </si>
  <si>
    <t>გრძ.მ</t>
  </si>
  <si>
    <t>%</t>
  </si>
  <si>
    <t>30</t>
  </si>
  <si>
    <t>2</t>
  </si>
  <si>
    <t>1600</t>
  </si>
  <si>
    <t>1400</t>
  </si>
  <si>
    <t>800</t>
  </si>
  <si>
    <t>190</t>
  </si>
  <si>
    <t>50</t>
  </si>
  <si>
    <t>85</t>
  </si>
  <si>
    <t>73</t>
  </si>
  <si>
    <t>84</t>
  </si>
  <si>
    <t>25</t>
  </si>
  <si>
    <t>145</t>
  </si>
  <si>
    <t>420</t>
  </si>
  <si>
    <t>120</t>
  </si>
  <si>
    <t>400</t>
  </si>
  <si>
    <t>130</t>
  </si>
  <si>
    <t>220</t>
  </si>
  <si>
    <t>100</t>
  </si>
  <si>
    <t>300</t>
  </si>
  <si>
    <t>140</t>
  </si>
  <si>
    <t>საკაბელო არხები</t>
  </si>
  <si>
    <t>ჭერის სანათი შუქდიოდური LED 21 W LED20S-840PSE-E PGO IP44 WH</t>
  </si>
  <si>
    <t>ჭერის სანათი შუქდიოდური DN470B LED20S-840 PSE-E PGO IP44 WH</t>
  </si>
  <si>
    <t>ჩამრთველი ერთპოლუსა</t>
  </si>
  <si>
    <t>როზეტი დამიწების კონტაქტით</t>
  </si>
  <si>
    <t>სამფაზა როზეტი დამიწების კონტაქტით</t>
  </si>
  <si>
    <t>ჩარჩო ორი როზეტისათვის</t>
  </si>
  <si>
    <t>გამანაწილებელი კოლოფი</t>
  </si>
  <si>
    <t>eqvivalenturi potencialis gamaTanabrebeli lokaluri salte</t>
  </si>
  <si>
    <t>horizontaluri damamiwebeli liTonis galvanizirebuli zolovana 40X4 mm</t>
  </si>
  <si>
    <r>
      <rPr>
        <sz val="11"/>
        <color theme="1"/>
        <rFont val="AcadNusx"/>
        <family val="2"/>
      </rPr>
      <t>izolirebuli spilenZis ZarRviani kabeli</t>
    </r>
    <r>
      <rPr>
        <sz val="11"/>
        <color theme="1"/>
        <rFont val="Calibri"/>
        <family val="2"/>
        <scheme val="minor"/>
      </rPr>
      <t xml:space="preserve"> 1X10 მმ</t>
    </r>
    <r>
      <rPr>
        <sz val="11"/>
        <color theme="1"/>
        <rFont val="Calibri"/>
        <family val="2"/>
      </rPr>
      <t>²</t>
    </r>
  </si>
  <si>
    <t>10 მმ² spilenZis ZarRviani kabelis damaboloebeli buniki</t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</si>
  <si>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m.s.s.#1,2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</si>
  <si>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L=3900m3/h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</si>
  <si>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r>
      <t>1.2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</si>
  <si>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1.3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</si>
  <si>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1.4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L=1000mm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</si>
  <si>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m.s.s.#3,4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</si>
  <si>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L=3750m3/h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</si>
  <si>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t>LDB-VRV-1</t>
  </si>
  <si>
    <t>LDB-VRV-2</t>
  </si>
  <si>
    <t>BOH სანათები</t>
  </si>
  <si>
    <t xml:space="preserve"> </t>
  </si>
  <si>
    <t xml:space="preserve">ცხელი სანიტარული წყლით მომარაგების </t>
  </si>
  <si>
    <t>წყალგამაცხელებელი სტაციონალური ქვაბი Q=200kW, ავტომატიკის კომპლექტით</t>
  </si>
  <si>
    <t>ბუნებრივ აირზე მომუშავე სანთურა Q=150-250kW</t>
  </si>
  <si>
    <t>საცირკულაციო ტუმბო L=8.6მ³/სთ; H=10მ</t>
  </si>
  <si>
    <t>PP-R ცხელი წყლის მილი d75</t>
  </si>
  <si>
    <t>PP-R მილის ფურნიტურა</t>
  </si>
  <si>
    <t>ჩქაროსნული ბოილერი L=4300ლ/სთ</t>
  </si>
  <si>
    <t>PP-R წყლის ურდული D75</t>
  </si>
  <si>
    <t>PP-R წყლის ურდული D40</t>
  </si>
  <si>
    <t>გ.მ.</t>
  </si>
  <si>
    <t>ც</t>
  </si>
  <si>
    <t>ჩამრთველი ორპოლუსა</t>
  </si>
  <si>
    <t>Cloud Core Router 1009-7G-1C-PC, 7x Gbit LAN, 1x SFP cage, 9 Cores</t>
  </si>
  <si>
    <t xml:space="preserve">24x Gbit LAN, 2xSFP+ cages, SwOS /RouterOS (Dual boot) </t>
  </si>
  <si>
    <t>CAT6 patch panel, 24 ports</t>
  </si>
  <si>
    <t xml:space="preserve">19" Rack Mount Power unit - 1U, 8 Outlet 220V 16A (inC14) </t>
  </si>
  <si>
    <t>1U Cable management, black</t>
  </si>
  <si>
    <t>1500VA Line Interactive UPS</t>
  </si>
  <si>
    <t>19" wall-mount cabinet, 12U, width 600mm, depth 600mm, load rating 30kg</t>
  </si>
  <si>
    <t xml:space="preserve"> AP AC Long-Range</t>
  </si>
  <si>
    <t>Network Camera, Night Vision, Eyeball Dome IP Camera, 4 Megapixel IR 50M WDR POE H.265 Built-in MiC Weatherproof IP67 2.8mm</t>
  </si>
  <si>
    <t>3MP Network IR Mini-Bullet Camera</t>
  </si>
  <si>
    <t>16/32 Channel 1U 16PoE 4K&amp;H.265 Lite Network Video Recorder</t>
  </si>
  <si>
    <t>Cable UTP Cat6</t>
  </si>
  <si>
    <t>Column Speaker with Aluminum alloy, indoor/outdoors waterproof, speaker
unit 4”,output 10W at 70V/100V</t>
  </si>
  <si>
    <t xml:space="preserve">Digital Broadcasting Audio Source Controllorer with USB </t>
  </si>
  <si>
    <t>Ten Zones Matrix Controllor</t>
  </si>
  <si>
    <t>Microphone</t>
  </si>
  <si>
    <t>CD/MP3 Player</t>
  </si>
  <si>
    <t>Intelligent Fire Matrix</t>
  </si>
  <si>
    <t xml:space="preserve">Emergency Panel </t>
  </si>
  <si>
    <t>Pre-amplifier</t>
  </si>
  <si>
    <t>Power Amplifier 650W</t>
  </si>
  <si>
    <t>42U cabinet with Universal power socket and 4 door lock detachable</t>
  </si>
  <si>
    <t>Column speaker with Aluminum alloy, indoor/outdoors waterproof, speaker
unit 4”,output 10W at 70V/100V</t>
  </si>
  <si>
    <t>პროქტის დასახელება</t>
  </si>
  <si>
    <t>დოკუმენტი</t>
  </si>
  <si>
    <t>ხარჯთაღრიცხვა</t>
  </si>
  <si>
    <t>კომპანია</t>
  </si>
  <si>
    <t>თარიღი</t>
  </si>
  <si>
    <t>ორბიგინზა-ბათუმი</t>
  </si>
  <si>
    <t>USD/GEL კურსი</t>
  </si>
  <si>
    <t>სამშენებლო ფართი (კვმ)</t>
  </si>
  <si>
    <t>No</t>
  </si>
  <si>
    <t>დასახელება</t>
  </si>
  <si>
    <t xml:space="preserve">ჯამი </t>
  </si>
  <si>
    <t>ფასი 1 კვმ-ზე</t>
  </si>
  <si>
    <t>სულ ჯამი</t>
  </si>
  <si>
    <t>ზომის ერთეული</t>
  </si>
  <si>
    <t>რაოდენობა</t>
  </si>
  <si>
    <t>ნორმა</t>
  </si>
  <si>
    <t>სულ</t>
  </si>
  <si>
    <t>მასალა</t>
  </si>
  <si>
    <t>ერთეული</t>
  </si>
  <si>
    <t>ხელფასი</t>
  </si>
  <si>
    <t>სულ ერთეული</t>
  </si>
  <si>
    <t>12</t>
  </si>
  <si>
    <t>მასალა ერთეული ლარი</t>
  </si>
  <si>
    <t>ხელფასი ერთეული ლარი</t>
  </si>
  <si>
    <t>ჯამური ღირებულება</t>
  </si>
  <si>
    <t>კურსი</t>
  </si>
  <si>
    <t>მწარმოებელი ბრენდი</t>
  </si>
  <si>
    <t>შენიშვნა</t>
  </si>
  <si>
    <t>სულ ჯამი USD</t>
  </si>
  <si>
    <t>სულ ჯამი GEL</t>
  </si>
  <si>
    <t>2-ელექტროობა</t>
  </si>
  <si>
    <t>3- ვენტილაცია</t>
  </si>
  <si>
    <t>4 გათბობა- გაგრილება</t>
  </si>
  <si>
    <t>5 წყალმომარაგება-კანალიზაცია</t>
  </si>
  <si>
    <t>6 სუსტი დენები</t>
  </si>
  <si>
    <t>7 ხანძარქრობა</t>
  </si>
  <si>
    <t>მობილიზაციის ხარჯი</t>
  </si>
  <si>
    <t>სულ USD</t>
  </si>
  <si>
    <t>1 მოსამზადებელი სამუშაოები</t>
  </si>
  <si>
    <t>8 სხვა სამუშაოები</t>
  </si>
  <si>
    <t>სხვა სამუშაოები</t>
  </si>
  <si>
    <t>შპს ინსტალი</t>
  </si>
  <si>
    <t>20.11.2018</t>
  </si>
  <si>
    <t>Rosturplast</t>
  </si>
  <si>
    <t>Vesbo</t>
  </si>
  <si>
    <t>Oneflex</t>
  </si>
  <si>
    <t>DKY</t>
  </si>
  <si>
    <t>DAB</t>
  </si>
  <si>
    <t>MikroTik</t>
  </si>
  <si>
    <t>NEX</t>
  </si>
  <si>
    <t>Jiacheng</t>
  </si>
  <si>
    <t>APC</t>
  </si>
  <si>
    <t>თურქეთი</t>
  </si>
  <si>
    <t>Ubiquiti</t>
  </si>
  <si>
    <t>INOX</t>
  </si>
  <si>
    <t>Seagate</t>
  </si>
  <si>
    <t>Hunka kablo</t>
  </si>
  <si>
    <t>Rubezh</t>
  </si>
  <si>
    <t>OBTPA</t>
  </si>
  <si>
    <t>Viking</t>
  </si>
  <si>
    <t>AYG</t>
  </si>
  <si>
    <t>Arikazan</t>
  </si>
  <si>
    <t>Ecoflam</t>
  </si>
  <si>
    <t>VESBO</t>
  </si>
  <si>
    <t>MIT</t>
  </si>
  <si>
    <t>MIDEA</t>
  </si>
  <si>
    <t>Shule</t>
  </si>
  <si>
    <t>გასასწორებელია ფორმულა,კანალიზაციის შიფტში</t>
  </si>
  <si>
    <t>შეიძენს დამკვეთ</t>
  </si>
  <si>
    <t>ნგრევითი სამუშაოები</t>
  </si>
  <si>
    <t>კომპლექტი</t>
  </si>
  <si>
    <t>ხვრელების მოწყობა გაყვანილობისათვის</t>
  </si>
  <si>
    <t xml:space="preserve">ბეტონის ფილაში ხვრელების მოწყობა </t>
  </si>
  <si>
    <t xml:space="preserve">მეტალოკონსტრუქციები გარე ბლოკებისათვის </t>
  </si>
  <si>
    <t>ტონა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</si>
</sst>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GEL&quot;* #,##0.00_);_(&quot;GEL&quot;* \(#,##0.00\);_(&quot;GEL&quot;* &quot;-&quot;??_);_(@_)"/>
    <numFmt numFmtId="165" formatCode="0.0"/>
    <numFmt numFmtId="166" formatCode="_([$$-409]* #,##0.00_);_([$$-409]* \(#,##0.00\);_([$$-409]* &quot;-&quot;??_);_(@_)"/>
    <numFmt numFmtId="167" formatCode="_(* #,##0.0000_);_(* \(#,##0.0000\);_(* &quot;-&quot;??_);_(@_)"/>
    <numFmt numFmtId="168" formatCode="_-* #,##0.00\ _L_a_r_i_-;\-* #,##0.00\ _L_a_r_i_-;_-* &quot;-&quot;??\ _L_a_r_i_-;_-@_-"/>
    <numFmt numFmtId="169" formatCode="_(* #,##0.000_);_(* \(#,##0.000\);_(* &quot;-&quot;??_);_(@_)"/>
    <numFmt numFmtId="170" formatCode="_-* #,##0.00_р_._-;\-* #,##0.00_р_._-;_-* &quot;-&quot;??_р_._-;_-@_-"/>
    <numFmt numFmtId="171" formatCode="[$-409]d/mmm/yy;@"/>
  </numFmts>
  <fonts count="8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name val="Arial"/>
      <family val="2"/>
    </font>
    <font>
      <sz val="8"/>
      <color rgb="FFFF0000"/>
      <name val="Arial"/>
      <family val="2"/>
    </font>
    <font>
      <b/>
      <u val="single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4"/>
      <name val="Arial"/>
      <family val="2"/>
    </font>
    <font>
      <sz val="9"/>
      <name val="Tahoma"/>
      <family val="2"/>
    </font>
    <font>
      <b/>
      <i/>
      <sz val="8"/>
      <color rgb="FFFF0000"/>
      <name val="Arial"/>
      <family val="2"/>
    </font>
    <font>
      <sz val="8"/>
      <name val="Menlo Regular"/>
      <family val="2"/>
    </font>
    <font>
      <sz val="10"/>
      <name val="Arial Cyr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name val="Arial CE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cadNusx"/>
      <family val="2"/>
    </font>
    <font>
      <sz val="11"/>
      <name val="Sylfaen"/>
      <family val="1"/>
    </font>
    <font>
      <sz val="10"/>
      <color indexed="8"/>
      <name val="Arial"/>
      <family val="2"/>
    </font>
    <font>
      <b/>
      <sz val="10"/>
      <color theme="1"/>
      <name val="AcadMtavr"/>
      <family val="2"/>
    </font>
    <font>
      <sz val="12"/>
      <color theme="1"/>
      <name val="Arial"/>
      <family val="2"/>
    </font>
    <font>
      <sz val="12"/>
      <color theme="1"/>
      <name val="AcadNusx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cadNusx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  <font>
      <sz val="10"/>
      <name val="AcadNusx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cadNusx"/>
      <family val="2"/>
    </font>
    <font>
      <b/>
      <sz val="11"/>
      <name val="AcadMtavr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cadMtavr"/>
      <family val="2"/>
    </font>
    <font>
      <b/>
      <sz val="10"/>
      <name val="AcadMtavr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name val="AcadMtavr"/>
      <family val="2"/>
    </font>
    <font>
      <b/>
      <sz val="11"/>
      <color indexed="10"/>
      <name val="AcadMtavr"/>
      <family val="2"/>
    </font>
    <font>
      <b/>
      <sz val="11"/>
      <color indexed="30"/>
      <name val="Arial"/>
      <family val="2"/>
    </font>
    <font>
      <b/>
      <sz val="11"/>
      <color indexed="30"/>
      <name val="AcadNusx"/>
      <family val="2"/>
    </font>
    <font>
      <b/>
      <sz val="11"/>
      <color indexed="30"/>
      <name val="AcadMtavr"/>
      <family val="2"/>
    </font>
    <font>
      <sz val="11"/>
      <color indexed="8"/>
      <name val="AcadMtavr"/>
      <family val="2"/>
    </font>
    <font>
      <b/>
      <sz val="11"/>
      <color indexed="10"/>
      <name val="AcadNusx"/>
      <family val="2"/>
    </font>
    <font>
      <b/>
      <u val="single"/>
      <sz val="10"/>
      <color indexed="10"/>
      <name val="AcadMtavr"/>
      <family val="2"/>
    </font>
    <font>
      <b/>
      <sz val="10"/>
      <color indexed="12"/>
      <name val="AcadNusx"/>
      <family val="2"/>
    </font>
    <font>
      <sz val="10"/>
      <color indexed="8"/>
      <name val="AcadMtavr"/>
      <family val="2"/>
    </font>
    <font>
      <b/>
      <sz val="10"/>
      <color indexed="12"/>
      <name val="AcadMtavr"/>
      <family val="2"/>
    </font>
    <font>
      <b/>
      <sz val="10"/>
      <color indexed="10"/>
      <name val="AcadNusx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cadNusx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cadMtavr"/>
      <family val="2"/>
    </font>
    <font>
      <b/>
      <sz val="9"/>
      <name val="Tahoma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+mn-cs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</borders>
  <cellStyleXfs count="13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168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  <xf numFmtId="167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6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7" fontId="2" fillId="0" borderId="0">
      <alignment/>
      <protection/>
    </xf>
  </cellStyleXfs>
  <cellXfs count="425">
    <xf numFmtId="0" fontId="0" fillId="0" borderId="0" xfId="0"/>
    <xf numFmtId="9" fontId="4" fillId="2" borderId="1" xfId="1250" applyFont="1" applyFill="1" applyBorder="1" applyAlignment="1">
      <alignment vertical="center" wrapText="1"/>
    </xf>
    <xf numFmtId="9" fontId="4" fillId="3" borderId="0" xfId="1250" applyFont="1" applyFill="1" applyBorder="1" applyAlignment="1">
      <alignment vertical="center"/>
    </xf>
    <xf numFmtId="9" fontId="4" fillId="3" borderId="0" xfId="1250" applyFont="1" applyFill="1" applyBorder="1" applyAlignment="1">
      <alignment vertical="center" wrapText="1"/>
    </xf>
    <xf numFmtId="9" fontId="4" fillId="2" borderId="2" xfId="1250" applyFont="1" applyFill="1" applyBorder="1" applyAlignment="1">
      <alignment horizontal="right" vertical="center" wrapText="1"/>
    </xf>
    <xf numFmtId="9" fontId="4" fillId="2" borderId="3" xfId="1250" applyFont="1" applyFill="1" applyBorder="1" applyAlignment="1">
      <alignment horizontal="right" vertical="center" wrapText="1"/>
    </xf>
    <xf numFmtId="9" fontId="4" fillId="3" borderId="0" xfId="125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12" fillId="2" borderId="0" xfId="1245" applyFont="1" applyFill="1" applyAlignment="1" applyProtection="1">
      <alignment vertical="center" wrapText="1"/>
      <protection locked="0"/>
    </xf>
    <xf numFmtId="0" fontId="6" fillId="2" borderId="0" xfId="1245" applyFont="1" applyFill="1" applyAlignment="1" applyProtection="1">
      <alignment vertical="center" wrapText="1"/>
      <protection locked="0"/>
    </xf>
    <xf numFmtId="0" fontId="4" fillId="2" borderId="0" xfId="1245" applyFont="1" applyFill="1" applyAlignment="1" applyProtection="1">
      <alignment vertical="center" wrapText="1"/>
      <protection locked="0"/>
    </xf>
    <xf numFmtId="0" fontId="4" fillId="2" borderId="3" xfId="1245" applyFont="1" applyFill="1" applyBorder="1" applyAlignment="1" applyProtection="1">
      <alignment vertical="center" wrapText="1"/>
      <protection locked="0"/>
    </xf>
    <xf numFmtId="0" fontId="6" fillId="2" borderId="3" xfId="1245" applyFont="1" applyFill="1" applyBorder="1" applyAlignment="1" applyProtection="1">
      <alignment vertical="center" wrapText="1"/>
      <protection locked="0"/>
    </xf>
    <xf numFmtId="43" fontId="6" fillId="2" borderId="0" xfId="1369" applyFont="1" applyFill="1" applyAlignment="1" applyProtection="1">
      <alignment vertical="center" wrapText="1"/>
      <protection locked="0"/>
    </xf>
    <xf numFmtId="164" fontId="4" fillId="2" borderId="0" xfId="1226" applyFont="1" applyFill="1" applyAlignment="1" applyProtection="1">
      <alignment vertical="center" wrapText="1"/>
      <protection locked="0"/>
    </xf>
    <xf numFmtId="0" fontId="0" fillId="0" borderId="0" xfId="1245" applyProtection="1">
      <alignment/>
      <protection locked="0"/>
    </xf>
    <xf numFmtId="0" fontId="4" fillId="2" borderId="0" xfId="1245" applyFont="1" applyFill="1" applyAlignment="1" applyProtection="1">
      <alignment horizontal="center" vertical="center" wrapText="1"/>
      <protection locked="0"/>
    </xf>
    <xf numFmtId="0" fontId="6" fillId="2" borderId="5" xfId="1245" applyFont="1" applyFill="1" applyBorder="1" applyAlignment="1" applyProtection="1">
      <alignment vertical="center" wrapText="1"/>
      <protection locked="0"/>
    </xf>
    <xf numFmtId="43" fontId="4" fillId="2" borderId="0" xfId="1369" applyFont="1" applyFill="1" applyAlignment="1" applyProtection="1">
      <alignment vertical="center"/>
      <protection locked="0"/>
    </xf>
    <xf numFmtId="164" fontId="4" fillId="2" borderId="0" xfId="1226" applyFont="1" applyFill="1" applyAlignment="1" applyProtection="1">
      <alignment vertical="center"/>
      <protection locked="0"/>
    </xf>
    <xf numFmtId="0" fontId="8" fillId="2" borderId="5" xfId="1245" applyFont="1" applyFill="1" applyBorder="1" applyAlignment="1" applyProtection="1">
      <alignment horizontal="left" vertical="center" wrapText="1"/>
      <protection locked="0"/>
    </xf>
    <xf numFmtId="0" fontId="6" fillId="2" borderId="5" xfId="1245" applyFont="1" applyFill="1" applyBorder="1" applyAlignment="1" applyProtection="1">
      <alignment horizontal="left" vertical="center" wrapText="1"/>
      <protection locked="0"/>
    </xf>
    <xf numFmtId="0" fontId="6" fillId="2" borderId="0" xfId="1245" applyFont="1" applyFill="1" applyAlignment="1" applyProtection="1">
      <alignment horizontal="left" vertical="center" wrapText="1"/>
      <protection locked="0"/>
    </xf>
    <xf numFmtId="164" fontId="6" fillId="2" borderId="0" xfId="1226" applyFont="1" applyFill="1" applyBorder="1" applyAlignment="1" applyProtection="1">
      <alignment horizontal="right" vertical="center" wrapText="1"/>
      <protection locked="0"/>
    </xf>
    <xf numFmtId="166" fontId="6" fillId="2" borderId="0" xfId="1245" applyNumberFormat="1" applyFont="1" applyFill="1" applyBorder="1" applyAlignment="1" applyProtection="1">
      <alignment vertical="center" wrapText="1"/>
      <protection locked="0"/>
    </xf>
    <xf numFmtId="43" fontId="6" fillId="2" borderId="0" xfId="1227" applyFont="1" applyFill="1" applyBorder="1" applyAlignment="1" applyProtection="1">
      <alignment horizontal="center" vertical="center" wrapText="1"/>
      <protection locked="0"/>
    </xf>
    <xf numFmtId="0" fontId="6" fillId="2" borderId="0" xfId="1245" applyFont="1" applyFill="1" applyAlignment="1" applyProtection="1">
      <alignment horizontal="center" vertical="center" wrapText="1"/>
      <protection locked="0"/>
    </xf>
    <xf numFmtId="0" fontId="4" fillId="2" borderId="0" xfId="1245" applyFont="1" applyFill="1" applyBorder="1" applyAlignment="1" applyProtection="1">
      <alignment vertical="center" wrapText="1"/>
      <protection locked="0"/>
    </xf>
    <xf numFmtId="43" fontId="6" fillId="2" borderId="0" xfId="1369" applyFont="1" applyFill="1" applyBorder="1" applyAlignment="1" applyProtection="1">
      <alignment vertical="center" wrapText="1"/>
      <protection locked="0"/>
    </xf>
    <xf numFmtId="164" fontId="4" fillId="2" borderId="0" xfId="1226" applyFont="1" applyFill="1" applyAlignment="1" applyProtection="1">
      <alignment horizontal="center" vertical="center" wrapText="1"/>
      <protection locked="0"/>
    </xf>
    <xf numFmtId="0" fontId="0" fillId="0" borderId="0" xfId="1245" applyProtection="1">
      <alignment/>
      <protection/>
    </xf>
    <xf numFmtId="0" fontId="4" fillId="2" borderId="0" xfId="1245" applyFont="1" applyFill="1" applyAlignment="1" applyProtection="1">
      <alignment vertical="center"/>
      <protection locked="0"/>
    </xf>
    <xf numFmtId="0" fontId="26" fillId="0" borderId="0" xfId="1370" applyFont="1" applyBorder="1" applyAlignment="1" applyProtection="1">
      <alignment vertical="center"/>
      <protection locked="0"/>
    </xf>
    <xf numFmtId="0" fontId="26" fillId="0" borderId="0" xfId="1370" applyFont="1" applyAlignment="1" applyProtection="1">
      <alignment vertical="center"/>
      <protection locked="0"/>
    </xf>
    <xf numFmtId="0" fontId="4" fillId="3" borderId="6" xfId="1245" applyFont="1" applyFill="1" applyBorder="1" applyAlignment="1" applyProtection="1">
      <alignment vertical="center"/>
      <protection locked="0"/>
    </xf>
    <xf numFmtId="43" fontId="0" fillId="0" borderId="0" xfId="1369" applyFont="1" applyProtection="1">
      <protection locked="0"/>
    </xf>
    <xf numFmtId="164" fontId="0" fillId="0" borderId="0" xfId="1226" applyFont="1" applyProtection="1">
      <protection locked="0"/>
    </xf>
    <xf numFmtId="0" fontId="4" fillId="2" borderId="7" xfId="1245" applyFont="1" applyFill="1" applyBorder="1" applyAlignment="1" applyProtection="1">
      <alignment vertical="center" wrapText="1"/>
      <protection locked="0"/>
    </xf>
    <xf numFmtId="0" fontId="6" fillId="2" borderId="1" xfId="1245" applyFont="1" applyFill="1" applyBorder="1" applyAlignment="1" applyProtection="1">
      <alignment vertical="center" wrapText="1"/>
      <protection locked="0"/>
    </xf>
    <xf numFmtId="166" fontId="6" fillId="2" borderId="8" xfId="1226" applyNumberFormat="1" applyFont="1" applyFill="1" applyBorder="1" applyAlignment="1" applyProtection="1">
      <alignment vertical="center" wrapText="1"/>
      <protection/>
    </xf>
    <xf numFmtId="0" fontId="6" fillId="3" borderId="0" xfId="1245" applyFont="1" applyFill="1" applyBorder="1" applyAlignment="1" applyProtection="1">
      <alignment vertical="center"/>
      <protection locked="0"/>
    </xf>
    <xf numFmtId="43" fontId="6" fillId="3" borderId="5" xfId="1227" applyFont="1" applyFill="1" applyBorder="1" applyAlignment="1" applyProtection="1">
      <alignment vertical="center"/>
      <protection/>
    </xf>
    <xf numFmtId="0" fontId="4" fillId="3" borderId="6" xfId="1245" applyFont="1" applyFill="1" applyBorder="1" applyAlignment="1" applyProtection="1">
      <alignment vertical="center" wrapText="1"/>
      <protection locked="0"/>
    </xf>
    <xf numFmtId="0" fontId="6" fillId="3" borderId="0" xfId="1245" applyFont="1" applyFill="1" applyBorder="1" applyAlignment="1" applyProtection="1">
      <alignment vertical="center" wrapText="1"/>
      <protection locked="0"/>
    </xf>
    <xf numFmtId="43" fontId="6" fillId="3" borderId="5" xfId="1227" applyFont="1" applyFill="1" applyBorder="1" applyAlignment="1" applyProtection="1">
      <alignment vertical="center" wrapText="1"/>
      <protection/>
    </xf>
    <xf numFmtId="0" fontId="4" fillId="2" borderId="9" xfId="1245" applyFont="1" applyFill="1" applyBorder="1" applyAlignment="1" applyProtection="1">
      <alignment vertical="center" wrapText="1"/>
      <protection locked="0"/>
    </xf>
    <xf numFmtId="0" fontId="6" fillId="2" borderId="2" xfId="1245" applyFont="1" applyFill="1" applyBorder="1" applyAlignment="1" applyProtection="1">
      <alignment horizontal="right" vertical="center" wrapText="1"/>
      <protection locked="0"/>
    </xf>
    <xf numFmtId="43" fontId="6" fillId="2" borderId="10" xfId="1227" applyFont="1" applyFill="1" applyBorder="1" applyAlignment="1" applyProtection="1">
      <alignment horizontal="right" vertical="center" wrapText="1"/>
      <protection/>
    </xf>
    <xf numFmtId="0" fontId="4" fillId="2" borderId="11" xfId="1245" applyFont="1" applyFill="1" applyBorder="1" applyAlignment="1" applyProtection="1">
      <alignment horizontal="right" vertical="center" wrapText="1"/>
      <protection locked="0"/>
    </xf>
    <xf numFmtId="0" fontId="4" fillId="2" borderId="3" xfId="1245" applyFont="1" applyFill="1" applyBorder="1" applyAlignment="1" applyProtection="1">
      <alignment horizontal="right" vertical="center" wrapText="1"/>
      <protection locked="0"/>
    </xf>
    <xf numFmtId="166" fontId="4" fillId="2" borderId="12" xfId="1226" applyNumberFormat="1" applyFont="1" applyFill="1" applyBorder="1" applyAlignment="1" applyProtection="1">
      <alignment horizontal="right" vertical="center" wrapText="1"/>
      <protection/>
    </xf>
    <xf numFmtId="0" fontId="4" fillId="3" borderId="6" xfId="1245" applyFont="1" applyFill="1" applyBorder="1" applyAlignment="1" applyProtection="1">
      <alignment horizontal="right" vertical="center" wrapText="1"/>
      <protection locked="0"/>
    </xf>
    <xf numFmtId="0" fontId="6" fillId="3" borderId="0" xfId="1245" applyFont="1" applyFill="1" applyBorder="1" applyAlignment="1" applyProtection="1">
      <alignment horizontal="right" vertical="center" wrapText="1"/>
      <protection locked="0"/>
    </xf>
    <xf numFmtId="164" fontId="6" fillId="3" borderId="5" xfId="1226" applyFont="1" applyFill="1" applyBorder="1" applyAlignment="1" applyProtection="1">
      <alignment horizontal="right" vertical="center" wrapText="1"/>
      <protection/>
    </xf>
    <xf numFmtId="0" fontId="4" fillId="2" borderId="9" xfId="1245" applyFont="1" applyFill="1" applyBorder="1" applyAlignment="1" applyProtection="1">
      <alignment horizontal="right" vertical="center" wrapText="1"/>
      <protection locked="0"/>
    </xf>
    <xf numFmtId="43" fontId="4" fillId="2" borderId="10" xfId="1227" applyFont="1" applyFill="1" applyBorder="1" applyAlignment="1" applyProtection="1">
      <alignment horizontal="right" vertical="center" wrapText="1"/>
      <protection/>
    </xf>
    <xf numFmtId="166" fontId="18" fillId="2" borderId="3" xfId="1245" applyNumberFormat="1" applyFont="1" applyFill="1" applyBorder="1" applyAlignment="1">
      <alignment horizontal="right" vertical="center" wrapText="1"/>
      <protection/>
    </xf>
    <xf numFmtId="0" fontId="6" fillId="2" borderId="3" xfId="1245" applyFont="1" applyFill="1" applyBorder="1" applyAlignment="1" applyProtection="1">
      <alignment horizontal="right" vertical="center" wrapText="1"/>
      <protection locked="0"/>
    </xf>
    <xf numFmtId="166" fontId="6" fillId="2" borderId="12" xfId="1226" applyNumberFormat="1" applyFont="1" applyFill="1" applyBorder="1" applyAlignment="1" applyProtection="1">
      <alignment horizontal="right" vertical="center" wrapText="1"/>
      <protection/>
    </xf>
    <xf numFmtId="166" fontId="0" fillId="0" borderId="0" xfId="1245" applyNumberForma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166" fontId="14" fillId="0" borderId="4" xfId="0" applyNumberFormat="1" applyFont="1" applyBorder="1" applyAlignment="1">
      <alignment vertical="center"/>
    </xf>
    <xf numFmtId="10" fontId="21" fillId="0" borderId="4" xfId="0" applyNumberFormat="1" applyFont="1" applyBorder="1" applyAlignment="1">
      <alignment vertical="center"/>
    </xf>
    <xf numFmtId="166" fontId="14" fillId="2" borderId="4" xfId="0" applyNumberFormat="1" applyFont="1" applyFill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vertical="center"/>
    </xf>
    <xf numFmtId="0" fontId="24" fillId="0" borderId="0" xfId="0" applyFont="1" applyAlignment="1">
      <alignment vertical="center" wrapText="1"/>
    </xf>
    <xf numFmtId="43" fontId="0" fillId="0" borderId="0" xfId="18" applyFont="1" applyAlignment="1">
      <alignment vertical="center"/>
    </xf>
    <xf numFmtId="43" fontId="0" fillId="0" borderId="0" xfId="0" applyNumberFormat="1" applyAlignment="1">
      <alignment vertical="center"/>
    </xf>
    <xf numFmtId="0" fontId="6" fillId="2" borderId="14" xfId="1245" applyFont="1" applyFill="1" applyBorder="1" applyAlignment="1" applyProtection="1">
      <alignment horizontal="center" vertical="center" wrapText="1"/>
      <protection locked="0"/>
    </xf>
    <xf numFmtId="0" fontId="6" fillId="2" borderId="8" xfId="1245" applyFont="1" applyFill="1" applyBorder="1" applyAlignment="1" applyProtection="1">
      <alignment horizontal="center" vertical="center" wrapText="1"/>
      <protection locked="0"/>
    </xf>
    <xf numFmtId="43" fontId="6" fillId="2" borderId="8" xfId="1227" applyFont="1" applyFill="1" applyBorder="1" applyAlignment="1" applyProtection="1">
      <alignment horizontal="center" vertical="center" wrapText="1"/>
      <protection locked="0"/>
    </xf>
    <xf numFmtId="166" fontId="6" fillId="2" borderId="15" xfId="1226" applyNumberFormat="1" applyFont="1" applyFill="1" applyBorder="1" applyAlignment="1" applyProtection="1">
      <alignment horizontal="right" vertical="center" wrapText="1"/>
      <protection/>
    </xf>
    <xf numFmtId="164" fontId="6" fillId="2" borderId="12" xfId="1226" applyFont="1" applyFill="1" applyBorder="1" applyAlignment="1" applyProtection="1">
      <alignment vertical="center" wrapText="1"/>
      <protection/>
    </xf>
    <xf numFmtId="169" fontId="6" fillId="2" borderId="12" xfId="1227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245" applyFont="1" applyFill="1" applyAlignment="1" applyProtection="1">
      <alignment vertical="center"/>
      <protection/>
    </xf>
    <xf numFmtId="0" fontId="4" fillId="2" borderId="16" xfId="1245" applyFont="1" applyFill="1" applyBorder="1" applyAlignment="1" applyProtection="1">
      <alignment horizontal="center" vertical="center" wrapText="1"/>
      <protection/>
    </xf>
    <xf numFmtId="43" fontId="6" fillId="3" borderId="3" xfId="1245" applyNumberFormat="1" applyFont="1" applyFill="1" applyBorder="1" applyAlignment="1" applyProtection="1">
      <alignment vertical="center"/>
      <protection locked="0"/>
    </xf>
    <xf numFmtId="0" fontId="4" fillId="3" borderId="0" xfId="1245" applyFont="1" applyFill="1" applyBorder="1" applyAlignment="1" applyProtection="1">
      <alignment vertical="center"/>
      <protection locked="0"/>
    </xf>
    <xf numFmtId="0" fontId="6" fillId="3" borderId="12" xfId="1245" applyFont="1" applyFill="1" applyBorder="1" applyAlignment="1" applyProtection="1">
      <alignment vertical="center"/>
      <protection locked="0"/>
    </xf>
    <xf numFmtId="2" fontId="6" fillId="2" borderId="1" xfId="1245" applyNumberFormat="1" applyFont="1" applyFill="1" applyBorder="1" applyAlignment="1" applyProtection="1">
      <alignment horizontal="right" vertical="center"/>
      <protection locked="0"/>
    </xf>
    <xf numFmtId="2" fontId="6" fillId="2" borderId="2" xfId="1245" applyNumberFormat="1" applyFont="1" applyFill="1" applyBorder="1" applyAlignment="1" applyProtection="1">
      <alignment horizontal="right" vertical="center"/>
      <protection locked="0"/>
    </xf>
    <xf numFmtId="2" fontId="4" fillId="2" borderId="3" xfId="1245" applyNumberFormat="1" applyFont="1" applyFill="1" applyBorder="1" applyAlignment="1" applyProtection="1">
      <alignment horizontal="right" vertical="center"/>
      <protection locked="0"/>
    </xf>
    <xf numFmtId="2" fontId="6" fillId="3" borderId="0" xfId="1245" applyNumberFormat="1" applyFont="1" applyFill="1" applyBorder="1" applyAlignment="1" applyProtection="1">
      <alignment horizontal="right" vertical="center"/>
      <protection locked="0"/>
    </xf>
    <xf numFmtId="2" fontId="4" fillId="2" borderId="2" xfId="1245" applyNumberFormat="1" applyFont="1" applyFill="1" applyBorder="1" applyAlignment="1" applyProtection="1">
      <alignment horizontal="right" vertical="center"/>
      <protection locked="0"/>
    </xf>
    <xf numFmtId="2" fontId="6" fillId="2" borderId="3" xfId="1245" applyNumberFormat="1" applyFont="1" applyFill="1" applyBorder="1" applyAlignment="1" applyProtection="1">
      <alignment horizontal="right" vertical="center"/>
      <protection locked="0"/>
    </xf>
    <xf numFmtId="43" fontId="6" fillId="2" borderId="0" xfId="1331" applyFont="1" applyFill="1" applyAlignment="1" applyProtection="1">
      <alignment vertical="center" wrapText="1"/>
      <protection locked="0"/>
    </xf>
    <xf numFmtId="43" fontId="4" fillId="2" borderId="0" xfId="1331" applyFont="1" applyFill="1" applyAlignment="1" applyProtection="1">
      <alignment vertical="center"/>
      <protection locked="0"/>
    </xf>
    <xf numFmtId="43" fontId="6" fillId="2" borderId="0" xfId="1331" applyFont="1" applyFill="1" applyBorder="1" applyAlignment="1" applyProtection="1">
      <alignment vertical="center" wrapText="1"/>
      <protection locked="0"/>
    </xf>
    <xf numFmtId="0" fontId="26" fillId="0" borderId="0" xfId="1332" applyFont="1" applyAlignment="1" applyProtection="1">
      <alignment vertical="center"/>
      <protection locked="0"/>
    </xf>
    <xf numFmtId="0" fontId="31" fillId="0" borderId="0" xfId="1245" applyFont="1" applyAlignment="1" applyProtection="1">
      <alignment wrapText="1"/>
      <protection locked="0"/>
    </xf>
    <xf numFmtId="43" fontId="6" fillId="3" borderId="3" xfId="1245" applyNumberFormat="1" applyFont="1" applyFill="1" applyBorder="1" applyAlignment="1" applyProtection="1">
      <alignment vertical="center"/>
      <protection/>
    </xf>
    <xf numFmtId="0" fontId="6" fillId="3" borderId="12" xfId="1245" applyFont="1" applyFill="1" applyBorder="1" applyAlignment="1" applyProtection="1">
      <alignment vertical="center"/>
      <protection/>
    </xf>
    <xf numFmtId="43" fontId="0" fillId="0" borderId="0" xfId="1331" applyFont="1" applyProtection="1">
      <protection locked="0"/>
    </xf>
    <xf numFmtId="9" fontId="4" fillId="2" borderId="1" xfId="1245" applyNumberFormat="1" applyFont="1" applyFill="1" applyBorder="1" applyAlignment="1" applyProtection="1">
      <alignment vertical="center" wrapText="1"/>
      <protection locked="0"/>
    </xf>
    <xf numFmtId="0" fontId="0" fillId="0" borderId="0" xfId="1245" applyAlignment="1" applyProtection="1">
      <alignment wrapText="1"/>
      <protection locked="0"/>
    </xf>
    <xf numFmtId="0" fontId="4" fillId="2" borderId="1" xfId="1245" applyFont="1" applyFill="1" applyBorder="1" applyAlignment="1" applyProtection="1">
      <alignment vertical="center" wrapText="1"/>
      <protection locked="0"/>
    </xf>
    <xf numFmtId="0" fontId="4" fillId="3" borderId="0" xfId="1245" applyFont="1" applyFill="1" applyBorder="1" applyAlignment="1" applyProtection="1">
      <alignment vertical="center" wrapText="1"/>
      <protection locked="0"/>
    </xf>
    <xf numFmtId="9" fontId="4" fillId="2" borderId="2" xfId="1245" applyNumberFormat="1" applyFont="1" applyFill="1" applyBorder="1" applyAlignment="1" applyProtection="1">
      <alignment horizontal="right" vertical="center" wrapText="1"/>
      <protection locked="0"/>
    </xf>
    <xf numFmtId="2" fontId="4" fillId="2" borderId="3" xfId="1245" applyNumberFormat="1" applyFont="1" applyFill="1" applyBorder="1" applyAlignment="1" applyProtection="1">
      <alignment horizontal="right" vertical="center" wrapText="1"/>
      <protection locked="0"/>
    </xf>
    <xf numFmtId="2" fontId="4" fillId="3" borderId="0" xfId="1245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1245" applyNumberFormat="1" applyFont="1" applyFill="1" applyBorder="1" applyAlignment="1" applyProtection="1">
      <alignment horizontal="right" vertical="center" wrapText="1"/>
      <protection locked="0"/>
    </xf>
    <xf numFmtId="10" fontId="4" fillId="3" borderId="0" xfId="124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1245" applyFont="1" applyProtection="1">
      <alignment/>
      <protection locked="0"/>
    </xf>
    <xf numFmtId="43" fontId="0" fillId="0" borderId="0" xfId="1245" applyNumberFormat="1" applyProtection="1">
      <alignment/>
      <protection locked="0"/>
    </xf>
    <xf numFmtId="43" fontId="6" fillId="0" borderId="0" xfId="1369" applyFont="1" applyFill="1" applyBorder="1" applyAlignment="1" applyProtection="1">
      <alignment vertical="center" wrapText="1"/>
      <protection locked="0"/>
    </xf>
    <xf numFmtId="43" fontId="4" fillId="2" borderId="0" xfId="1331" applyFont="1" applyFill="1" applyBorder="1" applyAlignment="1" applyProtection="1">
      <alignment vertical="center"/>
      <protection locked="0"/>
    </xf>
    <xf numFmtId="43" fontId="0" fillId="0" borderId="0" xfId="1331" applyFont="1" applyBorder="1" applyProtection="1">
      <protection locked="0"/>
    </xf>
    <xf numFmtId="43" fontId="6" fillId="0" borderId="0" xfId="1331" applyFont="1" applyFill="1" applyBorder="1" applyAlignment="1" applyProtection="1">
      <alignment vertical="center" wrapText="1"/>
      <protection locked="0"/>
    </xf>
    <xf numFmtId="164" fontId="4" fillId="2" borderId="17" xfId="1226" applyFont="1" applyFill="1" applyBorder="1" applyAlignment="1" applyProtection="1">
      <alignment horizontal="center" vertical="center" wrapText="1"/>
      <protection locked="0"/>
    </xf>
    <xf numFmtId="164" fontId="4" fillId="2" borderId="18" xfId="1226" applyFont="1" applyFill="1" applyBorder="1" applyAlignment="1" applyProtection="1">
      <alignment horizontal="center" vertical="center" wrapText="1"/>
      <protection locked="0"/>
    </xf>
    <xf numFmtId="164" fontId="4" fillId="2" borderId="19" xfId="1226" applyFont="1" applyFill="1" applyBorder="1" applyAlignment="1" applyProtection="1">
      <alignment horizontal="center" vertical="center" wrapText="1"/>
      <protection locked="0"/>
    </xf>
    <xf numFmtId="164" fontId="4" fillId="2" borderId="20" xfId="1226" applyFont="1" applyFill="1" applyBorder="1" applyAlignment="1" applyProtection="1">
      <alignment horizontal="center" vertical="center" wrapText="1"/>
      <protection locked="0"/>
    </xf>
    <xf numFmtId="164" fontId="4" fillId="2" borderId="17" xfId="1226" applyNumberFormat="1" applyFont="1" applyFill="1" applyBorder="1" applyAlignment="1" applyProtection="1">
      <alignment horizontal="center" vertical="center" wrapText="1"/>
      <protection locked="0"/>
    </xf>
    <xf numFmtId="164" fontId="4" fillId="2" borderId="18" xfId="1226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3" fontId="0" fillId="0" borderId="0" xfId="18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10" fontId="21" fillId="0" borderId="21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6" fontId="14" fillId="0" borderId="13" xfId="0" applyNumberFormat="1" applyFont="1" applyBorder="1" applyAlignment="1">
      <alignment vertical="center"/>
    </xf>
    <xf numFmtId="10" fontId="21" fillId="0" borderId="13" xfId="0" applyNumberFormat="1" applyFont="1" applyBorder="1" applyAlignment="1">
      <alignment vertical="center"/>
    </xf>
    <xf numFmtId="0" fontId="4" fillId="2" borderId="22" xfId="1245" applyFont="1" applyFill="1" applyBorder="1" applyAlignment="1" applyProtection="1">
      <alignment horizontal="center" vertical="center" wrapText="1"/>
      <protection/>
    </xf>
    <xf numFmtId="2" fontId="6" fillId="2" borderId="22" xfId="1245" applyNumberFormat="1" applyFont="1" applyFill="1" applyBorder="1" applyAlignment="1" applyProtection="1">
      <alignment horizontal="center" vertical="center" wrapText="1"/>
      <protection/>
    </xf>
    <xf numFmtId="49" fontId="6" fillId="2" borderId="22" xfId="1245" applyNumberFormat="1" applyFont="1" applyFill="1" applyBorder="1" applyAlignment="1" applyProtection="1">
      <alignment horizontal="center" vertical="center" wrapText="1"/>
      <protection/>
    </xf>
    <xf numFmtId="49" fontId="63" fillId="2" borderId="22" xfId="1245" applyNumberFormat="1" applyFont="1" applyFill="1" applyBorder="1" applyAlignment="1" applyProtection="1">
      <alignment horizontal="center" vertical="center" wrapText="1"/>
      <protection/>
    </xf>
    <xf numFmtId="49" fontId="5" fillId="4" borderId="22" xfId="1245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1245" applyNumberFormat="1" applyFont="1" applyFill="1" applyBorder="1" applyAlignment="1" applyProtection="1">
      <alignment horizontal="center" vertical="center" wrapText="1"/>
      <protection locked="0"/>
    </xf>
    <xf numFmtId="0" fontId="28" fillId="0" borderId="22" xfId="1370" applyFont="1" applyFill="1" applyBorder="1" applyAlignment="1" applyProtection="1">
      <alignment horizontal="center" vertical="center" wrapText="1"/>
      <protection locked="0"/>
    </xf>
    <xf numFmtId="43" fontId="4" fillId="2" borderId="22" xfId="1227" applyFont="1" applyFill="1" applyBorder="1" applyAlignment="1" applyProtection="1">
      <alignment horizontal="center" vertical="center" wrapText="1"/>
      <protection locked="0"/>
    </xf>
    <xf numFmtId="166" fontId="4" fillId="2" borderId="22" xfId="1226" applyNumberFormat="1" applyFont="1" applyFill="1" applyBorder="1" applyAlignment="1" applyProtection="1">
      <alignment horizontal="center" vertical="center" wrapText="1"/>
      <protection/>
    </xf>
    <xf numFmtId="43" fontId="6" fillId="2" borderId="22" xfId="1227" applyFont="1" applyFill="1" applyBorder="1" applyAlignment="1" applyProtection="1">
      <alignment horizontal="center" vertical="center" wrapText="1"/>
      <protection/>
    </xf>
    <xf numFmtId="43" fontId="4" fillId="2" borderId="22" xfId="1227" applyFont="1" applyFill="1" applyBorder="1" applyAlignment="1" applyProtection="1">
      <alignment horizontal="center" vertical="center" wrapText="1"/>
      <protection/>
    </xf>
    <xf numFmtId="43" fontId="6" fillId="2" borderId="22" xfId="1227" applyFont="1" applyFill="1" applyBorder="1" applyAlignment="1" applyProtection="1">
      <alignment vertical="center" wrapText="1"/>
      <protection/>
    </xf>
    <xf numFmtId="49" fontId="6" fillId="2" borderId="17" xfId="1245" applyNumberFormat="1" applyFont="1" applyFill="1" applyBorder="1" applyAlignment="1" applyProtection="1">
      <alignment horizontal="center" vertical="center" wrapText="1"/>
      <protection/>
    </xf>
    <xf numFmtId="49" fontId="6" fillId="2" borderId="18" xfId="1245" applyNumberFormat="1" applyFont="1" applyFill="1" applyBorder="1" applyAlignment="1" applyProtection="1">
      <alignment horizontal="center" vertical="center" wrapText="1"/>
      <protection/>
    </xf>
    <xf numFmtId="49" fontId="17" fillId="4" borderId="17" xfId="1245" applyNumberFormat="1" applyFont="1" applyFill="1" applyBorder="1" applyAlignment="1" applyProtection="1">
      <alignment horizontal="center" vertical="center" wrapText="1"/>
      <protection locked="0"/>
    </xf>
    <xf numFmtId="43" fontId="7" fillId="4" borderId="18" xfId="1369" applyFont="1" applyFill="1" applyBorder="1" applyAlignment="1" applyProtection="1">
      <alignment horizontal="center" vertical="center" wrapText="1"/>
      <protection locked="0"/>
    </xf>
    <xf numFmtId="0" fontId="6" fillId="0" borderId="17" xfId="1245" applyFont="1" applyFill="1" applyBorder="1" applyAlignment="1" applyProtection="1">
      <alignment horizontal="center" vertical="center" wrapText="1"/>
      <protection locked="0"/>
    </xf>
    <xf numFmtId="43" fontId="6" fillId="2" borderId="18" xfId="1369" applyFont="1" applyFill="1" applyBorder="1" applyAlignment="1" applyProtection="1">
      <alignment vertical="center" wrapText="1"/>
      <protection/>
    </xf>
    <xf numFmtId="0" fontId="6" fillId="0" borderId="19" xfId="1245" applyFont="1" applyFill="1" applyBorder="1" applyAlignment="1" applyProtection="1">
      <alignment horizontal="center" vertical="center" wrapText="1"/>
      <protection locked="0"/>
    </xf>
    <xf numFmtId="43" fontId="6" fillId="2" borderId="16" xfId="1227" applyFont="1" applyFill="1" applyBorder="1" applyAlignment="1" applyProtection="1">
      <alignment vertical="center" wrapText="1"/>
      <protection/>
    </xf>
    <xf numFmtId="43" fontId="6" fillId="2" borderId="20" xfId="1369" applyFont="1" applyFill="1" applyBorder="1" applyAlignment="1" applyProtection="1">
      <alignment vertical="center" wrapText="1"/>
      <protection/>
    </xf>
    <xf numFmtId="49" fontId="6" fillId="2" borderId="23" xfId="1245" applyNumberFormat="1" applyFont="1" applyFill="1" applyBorder="1" applyAlignment="1" applyProtection="1">
      <alignment horizontal="center" vertical="center" wrapText="1"/>
      <protection/>
    </xf>
    <xf numFmtId="49" fontId="63" fillId="2" borderId="24" xfId="1245" applyNumberFormat="1" applyFont="1" applyFill="1" applyBorder="1" applyAlignment="1" applyProtection="1">
      <alignment horizontal="center" vertical="center" wrapText="1"/>
      <protection/>
    </xf>
    <xf numFmtId="49" fontId="6" fillId="2" borderId="24" xfId="1245" applyNumberFormat="1" applyFont="1" applyFill="1" applyBorder="1" applyAlignment="1" applyProtection="1">
      <alignment horizontal="center" vertical="center" wrapText="1"/>
      <protection/>
    </xf>
    <xf numFmtId="49" fontId="6" fillId="2" borderId="25" xfId="1245" applyNumberFormat="1" applyFont="1" applyFill="1" applyBorder="1" applyAlignment="1" applyProtection="1">
      <alignment horizontal="center" vertical="center" wrapText="1"/>
      <protection/>
    </xf>
    <xf numFmtId="2" fontId="6" fillId="2" borderId="16" xfId="1245" applyNumberFormat="1" applyFont="1" applyFill="1" applyBorder="1" applyAlignment="1" applyProtection="1">
      <alignment horizontal="center" vertical="center" wrapText="1"/>
      <protection/>
    </xf>
    <xf numFmtId="164" fontId="7" fillId="4" borderId="17" xfId="1226" applyFont="1" applyFill="1" applyBorder="1" applyAlignment="1" applyProtection="1">
      <alignment horizontal="center" vertical="center" wrapText="1"/>
      <protection locked="0"/>
    </xf>
    <xf numFmtId="164" fontId="7" fillId="4" borderId="18" xfId="1226" applyFont="1" applyFill="1" applyBorder="1" applyAlignment="1" applyProtection="1">
      <alignment horizontal="center" vertical="center" wrapText="1"/>
      <protection locked="0"/>
    </xf>
    <xf numFmtId="164" fontId="4" fillId="2" borderId="19" xfId="1226" applyNumberFormat="1" applyFont="1" applyFill="1" applyBorder="1" applyAlignment="1" applyProtection="1">
      <alignment horizontal="center" vertical="center" wrapText="1"/>
      <protection locked="0"/>
    </xf>
    <xf numFmtId="164" fontId="4" fillId="2" borderId="20" xfId="1226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1332" applyNumberFormat="1" applyFont="1" applyFill="1" applyBorder="1" applyAlignment="1" applyProtection="1">
      <alignment vertical="center" wrapText="1"/>
      <protection locked="0"/>
    </xf>
    <xf numFmtId="43" fontId="4" fillId="0" borderId="22" xfId="1227" applyFont="1" applyFill="1" applyBorder="1" applyAlignment="1" applyProtection="1">
      <alignment horizontal="center" vertical="center" wrapText="1"/>
      <protection locked="0"/>
    </xf>
    <xf numFmtId="166" fontId="4" fillId="0" borderId="22" xfId="1226" applyNumberFormat="1" applyFont="1" applyFill="1" applyBorder="1" applyAlignment="1" applyProtection="1">
      <alignment horizontal="center" vertical="center" wrapText="1"/>
      <protection/>
    </xf>
    <xf numFmtId="43" fontId="6" fillId="0" borderId="22" xfId="1227" applyFont="1" applyFill="1" applyBorder="1" applyAlignment="1" applyProtection="1">
      <alignment horizontal="center" vertical="center" wrapText="1"/>
      <protection/>
    </xf>
    <xf numFmtId="43" fontId="4" fillId="0" borderId="22" xfId="1227" applyFont="1" applyFill="1" applyBorder="1" applyAlignment="1" applyProtection="1">
      <alignment horizontal="center" vertical="center" wrapText="1"/>
      <protection/>
    </xf>
    <xf numFmtId="43" fontId="6" fillId="0" borderId="22" xfId="1227" applyFont="1" applyFill="1" applyBorder="1" applyAlignment="1" applyProtection="1">
      <alignment vertical="center" wrapText="1"/>
      <protection/>
    </xf>
    <xf numFmtId="166" fontId="6" fillId="0" borderId="22" xfId="1227" applyNumberFormat="1" applyFont="1" applyFill="1" applyBorder="1" applyAlignment="1" applyProtection="1">
      <alignment horizontal="center" vertical="center" wrapText="1"/>
      <protection/>
    </xf>
    <xf numFmtId="166" fontId="6" fillId="0" borderId="22" xfId="1227" applyNumberFormat="1" applyFont="1" applyFill="1" applyBorder="1" applyAlignment="1" applyProtection="1">
      <alignment vertical="center" wrapText="1"/>
      <protection/>
    </xf>
    <xf numFmtId="0" fontId="26" fillId="0" borderId="17" xfId="1332" applyFont="1" applyBorder="1" applyAlignment="1" applyProtection="1">
      <alignment vertical="center"/>
      <protection locked="0"/>
    </xf>
    <xf numFmtId="0" fontId="26" fillId="0" borderId="18" xfId="1332" applyFont="1" applyBorder="1" applyAlignment="1" applyProtection="1">
      <alignment vertical="center"/>
      <protection locked="0"/>
    </xf>
    <xf numFmtId="164" fontId="4" fillId="0" borderId="17" xfId="1226" applyFont="1" applyFill="1" applyBorder="1" applyAlignment="1" applyProtection="1">
      <alignment horizontal="center" vertical="center" wrapText="1"/>
      <protection locked="0"/>
    </xf>
    <xf numFmtId="164" fontId="4" fillId="0" borderId="18" xfId="1226" applyFont="1" applyFill="1" applyBorder="1" applyAlignment="1" applyProtection="1">
      <alignment horizontal="center" vertical="center" wrapText="1"/>
      <protection locked="0"/>
    </xf>
    <xf numFmtId="164" fontId="4" fillId="0" borderId="19" xfId="1226" applyFont="1" applyFill="1" applyBorder="1" applyAlignment="1" applyProtection="1">
      <alignment horizontal="center" vertical="center" wrapText="1"/>
      <protection locked="0"/>
    </xf>
    <xf numFmtId="164" fontId="4" fillId="0" borderId="20" xfId="1226" applyFont="1" applyFill="1" applyBorder="1" applyAlignment="1" applyProtection="1">
      <alignment horizontal="center" vertical="center" wrapText="1"/>
      <protection locked="0"/>
    </xf>
    <xf numFmtId="166" fontId="6" fillId="2" borderId="22" xfId="1227" applyNumberFormat="1" applyFont="1" applyFill="1" applyBorder="1" applyAlignment="1" applyProtection="1">
      <alignment horizontal="center" vertical="center" wrapText="1"/>
      <protection/>
    </xf>
    <xf numFmtId="166" fontId="6" fillId="2" borderId="22" xfId="1227" applyNumberFormat="1" applyFont="1" applyFill="1" applyBorder="1" applyAlignment="1" applyProtection="1">
      <alignment vertical="center" wrapText="1"/>
      <protection/>
    </xf>
    <xf numFmtId="43" fontId="6" fillId="2" borderId="18" xfId="1331" applyFont="1" applyFill="1" applyBorder="1" applyAlignment="1" applyProtection="1">
      <alignment vertical="center" wrapText="1"/>
      <protection/>
    </xf>
    <xf numFmtId="166" fontId="6" fillId="2" borderId="18" xfId="1227" applyNumberFormat="1" applyFont="1" applyFill="1" applyBorder="1" applyAlignment="1" applyProtection="1">
      <alignment vertical="center" wrapText="1"/>
      <protection/>
    </xf>
    <xf numFmtId="43" fontId="4" fillId="2" borderId="16" xfId="1227" applyFont="1" applyFill="1" applyBorder="1" applyAlignment="1" applyProtection="1">
      <alignment horizontal="center" vertical="center" wrapText="1"/>
      <protection locked="0"/>
    </xf>
    <xf numFmtId="166" fontId="6" fillId="2" borderId="16" xfId="1227" applyNumberFormat="1" applyFont="1" applyFill="1" applyBorder="1" applyAlignment="1" applyProtection="1">
      <alignment horizontal="center" vertical="center" wrapText="1"/>
      <protection/>
    </xf>
    <xf numFmtId="166" fontId="6" fillId="2" borderId="16" xfId="1227" applyNumberFormat="1" applyFont="1" applyFill="1" applyBorder="1" applyAlignment="1" applyProtection="1">
      <alignment vertical="center" wrapText="1"/>
      <protection/>
    </xf>
    <xf numFmtId="166" fontId="6" fillId="2" borderId="20" xfId="1227" applyNumberFormat="1" applyFont="1" applyFill="1" applyBorder="1" applyAlignment="1" applyProtection="1">
      <alignment vertical="center" wrapText="1"/>
      <protection/>
    </xf>
    <xf numFmtId="0" fontId="70" fillId="0" borderId="22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1" fillId="0" borderId="0" xfId="0" applyFont="1" applyAlignment="1">
      <alignment vertical="center"/>
    </xf>
    <xf numFmtId="43" fontId="71" fillId="0" borderId="22" xfId="18" applyFont="1" applyBorder="1" applyAlignment="1">
      <alignment vertical="center"/>
    </xf>
    <xf numFmtId="43" fontId="4" fillId="0" borderId="16" xfId="1227" applyFont="1" applyFill="1" applyBorder="1" applyAlignment="1" applyProtection="1">
      <alignment horizontal="center" vertical="center" wrapText="1"/>
      <protection locked="0"/>
    </xf>
    <xf numFmtId="166" fontId="4" fillId="0" borderId="16" xfId="1226" applyNumberFormat="1" applyFont="1" applyFill="1" applyBorder="1" applyAlignment="1" applyProtection="1">
      <alignment horizontal="center" vertical="center" wrapText="1"/>
      <protection/>
    </xf>
    <xf numFmtId="43" fontId="6" fillId="2" borderId="20" xfId="1331" applyFont="1" applyFill="1" applyBorder="1" applyAlignment="1" applyProtection="1">
      <alignment vertical="center" wrapText="1"/>
      <protection/>
    </xf>
    <xf numFmtId="0" fontId="25" fillId="0" borderId="22" xfId="1370" applyNumberFormat="1" applyFont="1" applyFill="1" applyBorder="1" applyAlignment="1" applyProtection="1">
      <alignment vertical="center" wrapText="1"/>
      <protection locked="0"/>
    </xf>
    <xf numFmtId="0" fontId="34" fillId="0" borderId="22" xfId="1378" applyFont="1" applyBorder="1" applyAlignment="1">
      <alignment horizontal="left"/>
      <protection/>
    </xf>
    <xf numFmtId="0" fontId="30" fillId="0" borderId="22" xfId="1378" applyFont="1" applyBorder="1" applyAlignment="1">
      <alignment vertical="center"/>
      <protection/>
    </xf>
    <xf numFmtId="0" fontId="29" fillId="0" borderId="22" xfId="1378" applyFont="1" applyFill="1" applyBorder="1" applyAlignment="1">
      <alignment wrapText="1"/>
      <protection/>
    </xf>
    <xf numFmtId="43" fontId="69" fillId="0" borderId="22" xfId="18" applyFont="1" applyFill="1" applyBorder="1" applyAlignment="1">
      <alignment horizontal="center"/>
    </xf>
    <xf numFmtId="0" fontId="25" fillId="0" borderId="17" xfId="1370" applyNumberFormat="1" applyFont="1" applyFill="1" applyBorder="1" applyAlignment="1" applyProtection="1">
      <alignment vertical="center" wrapText="1"/>
      <protection locked="0"/>
    </xf>
    <xf numFmtId="43" fontId="25" fillId="0" borderId="18" xfId="1369" applyFont="1" applyFill="1" applyBorder="1" applyAlignment="1" applyProtection="1">
      <alignment vertical="center" wrapText="1"/>
      <protection locked="0"/>
    </xf>
    <xf numFmtId="43" fontId="6" fillId="0" borderId="18" xfId="1369" applyFont="1" applyFill="1" applyBorder="1" applyAlignment="1" applyProtection="1">
      <alignment vertical="center" wrapText="1"/>
      <protection/>
    </xf>
    <xf numFmtId="0" fontId="29" fillId="0" borderId="16" xfId="1378" applyFont="1" applyFill="1" applyBorder="1" applyAlignment="1">
      <alignment wrapText="1"/>
      <protection/>
    </xf>
    <xf numFmtId="0" fontId="28" fillId="0" borderId="16" xfId="1370" applyFont="1" applyFill="1" applyBorder="1" applyAlignment="1" applyProtection="1">
      <alignment horizontal="center" vertical="center" wrapText="1"/>
      <protection locked="0"/>
    </xf>
    <xf numFmtId="164" fontId="26" fillId="0" borderId="17" xfId="1370" applyNumberFormat="1" applyFont="1" applyBorder="1" applyAlignment="1" applyProtection="1">
      <alignment vertical="center"/>
      <protection locked="0"/>
    </xf>
    <xf numFmtId="164" fontId="26" fillId="0" borderId="18" xfId="1370" applyNumberFormat="1" applyFont="1" applyBorder="1" applyAlignment="1" applyProtection="1">
      <alignment vertical="center"/>
      <protection locked="0"/>
    </xf>
    <xf numFmtId="49" fontId="6" fillId="2" borderId="19" xfId="1245" applyNumberFormat="1" applyFont="1" applyFill="1" applyBorder="1" applyAlignment="1" applyProtection="1">
      <alignment horizontal="center" vertical="center" wrapText="1"/>
      <protection/>
    </xf>
    <xf numFmtId="49" fontId="63" fillId="2" borderId="16" xfId="1245" applyNumberFormat="1" applyFont="1" applyFill="1" applyBorder="1" applyAlignment="1" applyProtection="1">
      <alignment horizontal="center" vertical="center" wrapText="1"/>
      <protection/>
    </xf>
    <xf numFmtId="166" fontId="14" fillId="0" borderId="13" xfId="0" applyNumberFormat="1" applyFont="1" applyFill="1" applyBorder="1" applyAlignment="1">
      <alignment vertical="center"/>
    </xf>
    <xf numFmtId="166" fontId="21" fillId="5" borderId="14" xfId="1247" applyNumberFormat="1" applyFont="1" applyFill="1" applyBorder="1" applyAlignment="1">
      <alignment vertical="center"/>
    </xf>
    <xf numFmtId="166" fontId="0" fillId="5" borderId="14" xfId="1247" applyNumberFormat="1" applyFont="1" applyFill="1" applyBorder="1" applyAlignment="1">
      <alignment vertical="center"/>
    </xf>
    <xf numFmtId="43" fontId="0" fillId="0" borderId="20" xfId="18" applyFont="1" applyBorder="1" applyProtection="1">
      <protection locked="0"/>
    </xf>
    <xf numFmtId="43" fontId="69" fillId="0" borderId="16" xfId="18" applyFont="1" applyFill="1" applyBorder="1" applyAlignment="1">
      <alignment horizontal="center"/>
    </xf>
    <xf numFmtId="43" fontId="6" fillId="0" borderId="16" xfId="1227" applyFont="1" applyFill="1" applyBorder="1" applyAlignment="1" applyProtection="1">
      <alignment horizontal="center" vertical="center" wrapText="1"/>
      <protection/>
    </xf>
    <xf numFmtId="43" fontId="4" fillId="0" borderId="16" xfId="1227" applyFont="1" applyFill="1" applyBorder="1" applyAlignment="1" applyProtection="1">
      <alignment horizontal="center" vertical="center" wrapText="1"/>
      <protection/>
    </xf>
    <xf numFmtId="43" fontId="6" fillId="0" borderId="16" xfId="1227" applyFont="1" applyFill="1" applyBorder="1" applyAlignment="1" applyProtection="1">
      <alignment vertical="center" wrapText="1"/>
      <protection/>
    </xf>
    <xf numFmtId="43" fontId="6" fillId="0" borderId="20" xfId="1369" applyFont="1" applyFill="1" applyBorder="1" applyAlignment="1" applyProtection="1">
      <alignment vertical="center" wrapText="1"/>
      <protection/>
    </xf>
    <xf numFmtId="43" fontId="6" fillId="2" borderId="16" xfId="1227" applyFont="1" applyFill="1" applyBorder="1" applyAlignment="1" applyProtection="1">
      <alignment horizontal="center" vertical="center" wrapText="1"/>
      <protection/>
    </xf>
    <xf numFmtId="43" fontId="6" fillId="2" borderId="22" xfId="1227" applyFont="1" applyFill="1" applyBorder="1" applyAlignment="1" applyProtection="1">
      <alignment horizontal="center" vertical="center" wrapText="1"/>
      <protection/>
    </xf>
    <xf numFmtId="166" fontId="6" fillId="2" borderId="15" xfId="1226" applyNumberFormat="1" applyFont="1" applyFill="1" applyBorder="1" applyAlignment="1" applyProtection="1">
      <alignment horizontal="right" vertical="center" wrapText="1"/>
      <protection locked="0"/>
    </xf>
    <xf numFmtId="164" fontId="6" fillId="2" borderId="12" xfId="1226" applyFont="1" applyFill="1" applyBorder="1" applyAlignment="1" applyProtection="1">
      <alignment vertical="center" wrapText="1"/>
      <protection locked="0"/>
    </xf>
    <xf numFmtId="166" fontId="4" fillId="2" borderId="22" xfId="1226" applyNumberFormat="1" applyFont="1" applyFill="1" applyBorder="1" applyAlignment="1" applyProtection="1">
      <alignment horizontal="center" vertical="center" wrapText="1"/>
      <protection locked="0"/>
    </xf>
    <xf numFmtId="166" fontId="4" fillId="2" borderId="16" xfId="1226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1250" applyFont="1" applyFill="1" applyBorder="1" applyAlignment="1" applyProtection="1">
      <alignment vertical="center" wrapText="1"/>
      <protection locked="0"/>
    </xf>
    <xf numFmtId="9" fontId="4" fillId="3" borderId="0" xfId="1250" applyFont="1" applyFill="1" applyBorder="1" applyAlignment="1" applyProtection="1">
      <alignment vertical="center"/>
      <protection locked="0"/>
    </xf>
    <xf numFmtId="9" fontId="4" fillId="3" borderId="0" xfId="1250" applyFont="1" applyFill="1" applyBorder="1" applyAlignment="1" applyProtection="1">
      <alignment vertical="center" wrapText="1"/>
      <protection locked="0"/>
    </xf>
    <xf numFmtId="9" fontId="4" fillId="2" borderId="2" xfId="1250" applyFont="1" applyFill="1" applyBorder="1" applyAlignment="1" applyProtection="1">
      <alignment horizontal="right" vertical="center" wrapText="1"/>
      <protection locked="0"/>
    </xf>
    <xf numFmtId="9" fontId="4" fillId="2" borderId="3" xfId="1250" applyFont="1" applyFill="1" applyBorder="1" applyAlignment="1" applyProtection="1">
      <alignment horizontal="right" vertical="center" wrapText="1"/>
      <protection locked="0"/>
    </xf>
    <xf numFmtId="9" fontId="4" fillId="3" borderId="0" xfId="1250" applyFont="1" applyFill="1" applyBorder="1" applyAlignment="1" applyProtection="1">
      <alignment horizontal="right" vertical="center" wrapText="1"/>
      <protection locked="0"/>
    </xf>
    <xf numFmtId="166" fontId="18" fillId="2" borderId="3" xfId="1245" applyNumberFormat="1" applyFont="1" applyFill="1" applyBorder="1" applyAlignment="1" applyProtection="1">
      <alignment horizontal="right" vertical="center" wrapText="1"/>
      <protection locked="0"/>
    </xf>
    <xf numFmtId="166" fontId="4" fillId="0" borderId="22" xfId="1226" applyNumberFormat="1" applyFont="1" applyFill="1" applyBorder="1" applyAlignment="1" applyProtection="1">
      <alignment horizontal="center" vertical="center" wrapText="1"/>
      <protection locked="0"/>
    </xf>
    <xf numFmtId="166" fontId="4" fillId="0" borderId="22" xfId="1227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1245" applyNumberFormat="1" applyFont="1" applyFill="1" applyBorder="1" applyAlignment="1" applyProtection="1">
      <alignment horizontal="center" vertical="center" wrapText="1"/>
      <protection/>
    </xf>
    <xf numFmtId="49" fontId="5" fillId="4" borderId="22" xfId="1245" applyNumberFormat="1" applyFont="1" applyFill="1" applyBorder="1" applyAlignment="1" applyProtection="1">
      <alignment horizontal="center" vertical="center" wrapText="1"/>
      <protection/>
    </xf>
    <xf numFmtId="0" fontId="4" fillId="2" borderId="3" xfId="1245" applyFont="1" applyFill="1" applyBorder="1" applyAlignment="1" applyProtection="1">
      <alignment vertical="center"/>
      <protection/>
    </xf>
    <xf numFmtId="164" fontId="7" fillId="4" borderId="17" xfId="1226" applyFont="1" applyFill="1" applyBorder="1" applyAlignment="1" applyProtection="1">
      <alignment horizontal="center" vertical="center" wrapText="1"/>
      <protection/>
    </xf>
    <xf numFmtId="164" fontId="7" fillId="4" borderId="18" xfId="1226" applyFont="1" applyFill="1" applyBorder="1" applyAlignment="1" applyProtection="1">
      <alignment horizontal="center" vertical="center" wrapText="1"/>
      <protection/>
    </xf>
    <xf numFmtId="0" fontId="25" fillId="0" borderId="22" xfId="1332" applyNumberFormat="1" applyFont="1" applyFill="1" applyBorder="1" applyAlignment="1" applyProtection="1">
      <alignment vertical="center" wrapText="1"/>
      <protection/>
    </xf>
    <xf numFmtId="0" fontId="26" fillId="0" borderId="0" xfId="1332" applyFont="1" applyBorder="1" applyAlignment="1" applyProtection="1">
      <alignment vertical="center"/>
      <protection/>
    </xf>
    <xf numFmtId="0" fontId="26" fillId="0" borderId="17" xfId="1332" applyFont="1" applyBorder="1" applyAlignment="1" applyProtection="1">
      <alignment vertical="center"/>
      <protection/>
    </xf>
    <xf numFmtId="0" fontId="26" fillId="0" borderId="18" xfId="1332" applyFont="1" applyBorder="1" applyAlignment="1" applyProtection="1">
      <alignment vertical="center"/>
      <protection/>
    </xf>
    <xf numFmtId="0" fontId="26" fillId="0" borderId="0" xfId="1332" applyFont="1" applyAlignment="1" applyProtection="1">
      <alignment vertical="center"/>
      <protection/>
    </xf>
    <xf numFmtId="0" fontId="34" fillId="0" borderId="22" xfId="511" applyNumberFormat="1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8" fillId="0" borderId="22" xfId="0" applyFont="1" applyFill="1" applyBorder="1" applyAlignment="1" applyProtection="1">
      <alignment vertical="center" wrapText="1"/>
      <protection/>
    </xf>
    <xf numFmtId="0" fontId="38" fillId="0" borderId="22" xfId="0" applyFont="1" applyFill="1" applyBorder="1" applyAlignment="1" applyProtection="1">
      <alignment horizontal="center" vertical="center"/>
      <protection/>
    </xf>
    <xf numFmtId="0" fontId="42" fillId="0" borderId="22" xfId="0" applyFont="1" applyFill="1" applyBorder="1" applyAlignment="1" applyProtection="1">
      <alignment vertical="center"/>
      <protection/>
    </xf>
    <xf numFmtId="0" fontId="38" fillId="0" borderId="22" xfId="0" applyFont="1" applyFill="1" applyBorder="1" applyAlignment="1" applyProtection="1">
      <alignment horizontal="left" vertical="center" wrapText="1"/>
      <protection/>
    </xf>
    <xf numFmtId="0" fontId="42" fillId="0" borderId="22" xfId="0" applyFont="1" applyFill="1" applyBorder="1" applyAlignment="1" applyProtection="1">
      <alignment horizontal="center" vertical="center"/>
      <protection/>
    </xf>
    <xf numFmtId="0" fontId="35" fillId="0" borderId="22" xfId="0" applyFont="1" applyFill="1" applyBorder="1" applyAlignment="1" applyProtection="1">
      <alignment horizontal="left" vertical="center" wrapText="1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8" fillId="0" borderId="22" xfId="511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Protection="1">
      <protection/>
    </xf>
    <xf numFmtId="43" fontId="0" fillId="0" borderId="0" xfId="1331" applyFont="1" applyProtection="1">
      <protection/>
    </xf>
    <xf numFmtId="0" fontId="6" fillId="2" borderId="1" xfId="1245" applyFont="1" applyFill="1" applyBorder="1" applyAlignment="1" applyProtection="1">
      <alignment vertical="center" wrapText="1"/>
      <protection/>
    </xf>
    <xf numFmtId="0" fontId="6" fillId="3" borderId="0" xfId="1245" applyFont="1" applyFill="1" applyBorder="1" applyAlignment="1" applyProtection="1">
      <alignment vertical="center"/>
      <protection/>
    </xf>
    <xf numFmtId="0" fontId="6" fillId="3" borderId="0" xfId="1245" applyFont="1" applyFill="1" applyBorder="1" applyAlignment="1" applyProtection="1">
      <alignment vertical="center" wrapText="1"/>
      <protection/>
    </xf>
    <xf numFmtId="0" fontId="6" fillId="2" borderId="2" xfId="1245" applyFont="1" applyFill="1" applyBorder="1" applyAlignment="1" applyProtection="1">
      <alignment horizontal="right" vertical="center" wrapText="1"/>
      <protection/>
    </xf>
    <xf numFmtId="0" fontId="4" fillId="2" borderId="3" xfId="1245" applyFont="1" applyFill="1" applyBorder="1" applyAlignment="1" applyProtection="1">
      <alignment horizontal="right" vertical="center" wrapText="1"/>
      <protection/>
    </xf>
    <xf numFmtId="0" fontId="6" fillId="3" borderId="0" xfId="1245" applyFont="1" applyFill="1" applyBorder="1" applyAlignment="1" applyProtection="1">
      <alignment horizontal="right" vertical="center" wrapText="1"/>
      <protection/>
    </xf>
    <xf numFmtId="0" fontId="6" fillId="2" borderId="3" xfId="1245" applyFont="1" applyFill="1" applyBorder="1" applyAlignment="1" applyProtection="1">
      <alignment horizontal="right" vertical="center" wrapText="1"/>
      <protection/>
    </xf>
    <xf numFmtId="166" fontId="4" fillId="2" borderId="22" xfId="1227" applyNumberFormat="1" applyFont="1" applyFill="1" applyBorder="1" applyAlignment="1" applyProtection="1">
      <alignment horizontal="center" vertical="center" wrapText="1"/>
      <protection locked="0"/>
    </xf>
    <xf numFmtId="166" fontId="4" fillId="2" borderId="16" xfId="1227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 applyProtection="1">
      <alignment wrapText="1"/>
      <protection locked="0"/>
    </xf>
    <xf numFmtId="49" fontId="17" fillId="4" borderId="17" xfId="1245" applyNumberFormat="1" applyFont="1" applyFill="1" applyBorder="1" applyAlignment="1" applyProtection="1">
      <alignment horizontal="center" vertical="center" wrapText="1"/>
      <protection/>
    </xf>
    <xf numFmtId="43" fontId="7" fillId="4" borderId="18" xfId="133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vertical="center"/>
      <protection/>
    </xf>
    <xf numFmtId="0" fontId="6" fillId="0" borderId="17" xfId="1245" applyFont="1" applyFill="1" applyBorder="1" applyAlignment="1" applyProtection="1">
      <alignment horizontal="center" vertical="center" wrapText="1"/>
      <protection/>
    </xf>
    <xf numFmtId="0" fontId="8" fillId="2" borderId="22" xfId="511" applyNumberFormat="1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43" fontId="6" fillId="2" borderId="0" xfId="1331" applyFont="1" applyFill="1" applyBorder="1" applyAlignment="1" applyProtection="1">
      <alignment vertical="center" wrapText="1"/>
      <protection/>
    </xf>
    <xf numFmtId="164" fontId="4" fillId="0" borderId="17" xfId="1226" applyFont="1" applyFill="1" applyBorder="1" applyAlignment="1" applyProtection="1">
      <alignment horizontal="center" vertical="center" wrapText="1"/>
      <protection/>
    </xf>
    <xf numFmtId="164" fontId="4" fillId="0" borderId="18" xfId="1226" applyFont="1" applyFill="1" applyBorder="1" applyAlignment="1" applyProtection="1">
      <alignment horizontal="center" vertical="center" wrapText="1"/>
      <protection/>
    </xf>
    <xf numFmtId="0" fontId="6" fillId="2" borderId="0" xfId="1245" applyFont="1" applyFill="1" applyAlignment="1" applyProtection="1">
      <alignment vertical="center" wrapText="1"/>
      <protection/>
    </xf>
    <xf numFmtId="0" fontId="33" fillId="2" borderId="22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vertical="center"/>
      <protection/>
    </xf>
    <xf numFmtId="0" fontId="46" fillId="0" borderId="22" xfId="0" applyFont="1" applyFill="1" applyBorder="1" applyAlignment="1" applyProtection="1">
      <alignment vertical="center" wrapText="1"/>
      <protection/>
    </xf>
    <xf numFmtId="0" fontId="31" fillId="0" borderId="22" xfId="511" applyNumberFormat="1" applyFont="1" applyFill="1" applyBorder="1" applyAlignment="1" applyProtection="1">
      <alignment horizontal="left" vertical="center" wrapText="1"/>
      <protection/>
    </xf>
    <xf numFmtId="0" fontId="6" fillId="0" borderId="19" xfId="1245" applyFont="1" applyFill="1" applyBorder="1" applyAlignment="1" applyProtection="1">
      <alignment horizontal="center" vertical="center" wrapText="1"/>
      <protection/>
    </xf>
    <xf numFmtId="0" fontId="31" fillId="0" borderId="16" xfId="511" applyNumberFormat="1" applyFont="1" applyFill="1" applyBorder="1" applyAlignment="1" applyProtection="1">
      <alignment horizontal="left" vertical="center" wrapText="1"/>
      <protection/>
    </xf>
    <xf numFmtId="0" fontId="33" fillId="2" borderId="16" xfId="0" applyFont="1" applyFill="1" applyBorder="1" applyAlignment="1" applyProtection="1">
      <alignment horizontal="center" vertical="center" wrapText="1"/>
      <protection/>
    </xf>
    <xf numFmtId="166" fontId="4" fillId="0" borderId="16" xfId="1226" applyNumberFormat="1" applyFont="1" applyFill="1" applyBorder="1" applyAlignment="1" applyProtection="1">
      <alignment horizontal="center" vertical="center" wrapText="1"/>
      <protection locked="0"/>
    </xf>
    <xf numFmtId="43" fontId="25" fillId="0" borderId="18" xfId="1331" applyFont="1" applyFill="1" applyBorder="1" applyAlignment="1" applyProtection="1">
      <alignment vertical="center" wrapText="1"/>
      <protection/>
    </xf>
    <xf numFmtId="0" fontId="31" fillId="0" borderId="22" xfId="511" applyNumberFormat="1" applyFont="1" applyFill="1" applyBorder="1" applyAlignment="1" applyProtection="1">
      <alignment horizontal="left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3" fillId="0" borderId="22" xfId="511" applyNumberFormat="1" applyFont="1" applyFill="1" applyBorder="1" applyAlignment="1" applyProtection="1">
      <alignment horizontal="left" vertical="center" wrapText="1"/>
      <protection/>
    </xf>
    <xf numFmtId="0" fontId="33" fillId="0" borderId="16" xfId="511" applyNumberFormat="1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43" fontId="7" fillId="4" borderId="18" xfId="1369" applyFont="1" applyFill="1" applyBorder="1" applyAlignment="1" applyProtection="1">
      <alignment horizontal="center" vertical="center" wrapText="1"/>
      <protection/>
    </xf>
    <xf numFmtId="0" fontId="25" fillId="0" borderId="17" xfId="1370" applyNumberFormat="1" applyFont="1" applyFill="1" applyBorder="1" applyAlignment="1" applyProtection="1">
      <alignment vertical="center" wrapText="1"/>
      <protection/>
    </xf>
    <xf numFmtId="0" fontId="34" fillId="0" borderId="22" xfId="1378" applyFont="1" applyBorder="1" applyAlignment="1" applyProtection="1">
      <alignment horizontal="left"/>
      <protection/>
    </xf>
    <xf numFmtId="0" fontId="30" fillId="0" borderId="22" xfId="1378" applyFont="1" applyBorder="1" applyAlignment="1" applyProtection="1">
      <alignment vertical="center"/>
      <protection/>
    </xf>
    <xf numFmtId="0" fontId="72" fillId="0" borderId="22" xfId="1378" applyFont="1" applyBorder="1" applyAlignment="1" applyProtection="1">
      <alignment vertical="center"/>
      <protection/>
    </xf>
    <xf numFmtId="0" fontId="6" fillId="0" borderId="22" xfId="1370" applyNumberFormat="1" applyFont="1" applyFill="1" applyBorder="1" applyAlignment="1" applyProtection="1">
      <alignment vertical="center" wrapText="1"/>
      <protection/>
    </xf>
    <xf numFmtId="0" fontId="25" fillId="0" borderId="22" xfId="1370" applyNumberFormat="1" applyFont="1" applyFill="1" applyBorder="1" applyAlignment="1" applyProtection="1">
      <alignment vertical="center" wrapText="1"/>
      <protection/>
    </xf>
    <xf numFmtId="43" fontId="25" fillId="0" borderId="18" xfId="1369" applyFont="1" applyFill="1" applyBorder="1" applyAlignment="1" applyProtection="1">
      <alignment vertical="center" wrapText="1"/>
      <protection/>
    </xf>
    <xf numFmtId="0" fontId="26" fillId="0" borderId="0" xfId="1370" applyFont="1" applyBorder="1" applyAlignment="1" applyProtection="1">
      <alignment vertical="center"/>
      <protection/>
    </xf>
    <xf numFmtId="164" fontId="26" fillId="0" borderId="17" xfId="1370" applyNumberFormat="1" applyFont="1" applyBorder="1" applyAlignment="1" applyProtection="1">
      <alignment vertical="center"/>
      <protection/>
    </xf>
    <xf numFmtId="164" fontId="26" fillId="0" borderId="18" xfId="1370" applyNumberFormat="1" applyFont="1" applyBorder="1" applyAlignment="1" applyProtection="1">
      <alignment vertical="center"/>
      <protection/>
    </xf>
    <xf numFmtId="0" fontId="29" fillId="0" borderId="22" xfId="1378" applyFont="1" applyFill="1" applyBorder="1" applyAlignment="1" applyProtection="1">
      <alignment wrapText="1"/>
      <protection/>
    </xf>
    <xf numFmtId="0" fontId="28" fillId="0" borderId="22" xfId="1370" applyFont="1" applyFill="1" applyBorder="1" applyAlignment="1" applyProtection="1">
      <alignment horizontal="center" vertical="center" wrapText="1"/>
      <protection/>
    </xf>
    <xf numFmtId="0" fontId="36" fillId="0" borderId="22" xfId="1378" applyFont="1" applyBorder="1" applyAlignment="1" applyProtection="1">
      <alignment/>
      <protection/>
    </xf>
    <xf numFmtId="0" fontId="36" fillId="0" borderId="22" xfId="1378" applyFont="1" applyBorder="1" applyAlignment="1" applyProtection="1">
      <alignment horizontal="left"/>
      <protection/>
    </xf>
    <xf numFmtId="0" fontId="37" fillId="0" borderId="22" xfId="1378" applyFont="1" applyFill="1" applyBorder="1" applyAlignment="1" applyProtection="1">
      <alignment wrapText="1"/>
      <protection/>
    </xf>
    <xf numFmtId="0" fontId="29" fillId="0" borderId="16" xfId="1378" applyFont="1" applyFill="1" applyBorder="1" applyAlignment="1" applyProtection="1">
      <alignment wrapText="1"/>
      <protection/>
    </xf>
    <xf numFmtId="0" fontId="28" fillId="0" borderId="16" xfId="1370" applyFont="1" applyFill="1" applyBorder="1" applyAlignment="1" applyProtection="1">
      <alignment horizontal="center" vertical="center" wrapText="1"/>
      <protection/>
    </xf>
    <xf numFmtId="43" fontId="0" fillId="0" borderId="0" xfId="1369" applyFont="1" applyProtection="1">
      <protection/>
    </xf>
    <xf numFmtId="0" fontId="12" fillId="2" borderId="0" xfId="1245" applyFont="1" applyFill="1" applyAlignment="1" applyProtection="1">
      <alignment vertical="center" wrapText="1"/>
      <protection/>
    </xf>
    <xf numFmtId="0" fontId="15" fillId="0" borderId="0" xfId="1245" applyFont="1" applyFill="1" applyBorder="1" applyAlignment="1" applyProtection="1">
      <alignment horizontal="center" vertical="center" wrapText="1"/>
      <protection/>
    </xf>
    <xf numFmtId="0" fontId="11" fillId="2" borderId="0" xfId="1245" applyFont="1" applyFill="1" applyAlignment="1" applyProtection="1">
      <alignment vertical="center"/>
      <protection/>
    </xf>
    <xf numFmtId="0" fontId="0" fillId="0" borderId="0" xfId="1245" applyAlignment="1" applyProtection="1">
      <alignment vertical="center"/>
      <protection/>
    </xf>
    <xf numFmtId="0" fontId="0" fillId="0" borderId="0" xfId="1245" applyFont="1" applyProtection="1">
      <alignment/>
      <protection/>
    </xf>
    <xf numFmtId="49" fontId="64" fillId="4" borderId="22" xfId="1245" applyNumberFormat="1" applyFont="1" applyFill="1" applyBorder="1" applyAlignment="1" applyProtection="1">
      <alignment horizontal="center" vertical="center" wrapText="1"/>
      <protection/>
    </xf>
    <xf numFmtId="0" fontId="65" fillId="0" borderId="22" xfId="1378" applyFont="1" applyFill="1" applyBorder="1" applyAlignment="1" applyProtection="1">
      <alignment horizontal="center" vertical="center" wrapText="1"/>
      <protection/>
    </xf>
    <xf numFmtId="1" fontId="26" fillId="0" borderId="22" xfId="1378" applyNumberFormat="1" applyFont="1" applyFill="1" applyBorder="1" applyAlignment="1" applyProtection="1">
      <alignment horizontal="center" vertical="center"/>
      <protection/>
    </xf>
    <xf numFmtId="43" fontId="6" fillId="2" borderId="0" xfId="1369" applyFont="1" applyFill="1" applyBorder="1" applyAlignment="1" applyProtection="1">
      <alignment vertical="center" wrapText="1"/>
      <protection/>
    </xf>
    <xf numFmtId="164" fontId="4" fillId="2" borderId="17" xfId="1226" applyNumberFormat="1" applyFont="1" applyFill="1" applyBorder="1" applyAlignment="1" applyProtection="1">
      <alignment horizontal="center" vertical="center" wrapText="1"/>
      <protection/>
    </xf>
    <xf numFmtId="164" fontId="4" fillId="2" borderId="18" xfId="1226" applyNumberFormat="1" applyFont="1" applyFill="1" applyBorder="1" applyAlignment="1" applyProtection="1">
      <alignment horizontal="center" vertical="center" wrapText="1"/>
      <protection/>
    </xf>
    <xf numFmtId="0" fontId="66" fillId="0" borderId="22" xfId="1378" applyFont="1" applyFill="1" applyBorder="1" applyAlignment="1" applyProtection="1">
      <alignment wrapText="1"/>
      <protection/>
    </xf>
    <xf numFmtId="0" fontId="35" fillId="0" borderId="22" xfId="137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7" fillId="0" borderId="22" xfId="1378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67" fillId="0" borderId="22" xfId="0" applyFont="1" applyBorder="1" applyAlignment="1" applyProtection="1">
      <alignment vertical="center" wrapText="1"/>
      <protection/>
    </xf>
    <xf numFmtId="0" fontId="67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35" fillId="0" borderId="16" xfId="1370" applyFont="1" applyFill="1" applyBorder="1" applyAlignment="1" applyProtection="1">
      <alignment horizontal="center" vertical="center" wrapText="1"/>
      <protection/>
    </xf>
    <xf numFmtId="43" fontId="4" fillId="2" borderId="22" xfId="18" applyFont="1" applyFill="1" applyBorder="1" applyAlignment="1" applyProtection="1">
      <alignment horizontal="center" vertical="center" wrapText="1"/>
      <protection locked="0"/>
    </xf>
    <xf numFmtId="43" fontId="69" fillId="0" borderId="22" xfId="18" applyFont="1" applyFill="1" applyBorder="1" applyAlignment="1" applyProtection="1">
      <alignment horizontal="center" vertical="center"/>
      <protection locked="0"/>
    </xf>
    <xf numFmtId="43" fontId="4" fillId="2" borderId="16" xfId="18" applyFont="1" applyFill="1" applyBorder="1" applyAlignment="1" applyProtection="1">
      <alignment horizontal="center" vertical="center" wrapText="1"/>
      <protection locked="0"/>
    </xf>
    <xf numFmtId="43" fontId="69" fillId="0" borderId="16" xfId="18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vertical="center"/>
      <protection locked="0"/>
    </xf>
    <xf numFmtId="0" fontId="72" fillId="0" borderId="22" xfId="1378" applyFont="1" applyBorder="1" applyAlignment="1" applyProtection="1">
      <alignment vertical="center"/>
      <protection locked="0"/>
    </xf>
    <xf numFmtId="43" fontId="69" fillId="0" borderId="22" xfId="18" applyFont="1" applyFill="1" applyBorder="1" applyAlignment="1" applyProtection="1">
      <alignment horizontal="center"/>
      <protection locked="0"/>
    </xf>
    <xf numFmtId="43" fontId="6" fillId="0" borderId="22" xfId="18" applyFont="1" applyFill="1" applyBorder="1" applyAlignment="1" applyProtection="1">
      <alignment vertical="center" wrapText="1"/>
      <protection locked="0"/>
    </xf>
    <xf numFmtId="43" fontId="69" fillId="0" borderId="22" xfId="18" applyFont="1" applyFill="1" applyBorder="1" applyAlignment="1" applyProtection="1">
      <alignment horizontal="center" vertical="center"/>
      <protection locked="0"/>
    </xf>
    <xf numFmtId="43" fontId="69" fillId="0" borderId="16" xfId="18" applyFont="1" applyFill="1" applyBorder="1" applyAlignment="1" applyProtection="1">
      <alignment horizontal="center" vertical="center"/>
      <protection locked="0"/>
    </xf>
    <xf numFmtId="43" fontId="69" fillId="0" borderId="16" xfId="18" applyFont="1" applyFill="1" applyBorder="1" applyAlignment="1" applyProtection="1">
      <alignment horizontal="center"/>
      <protection locked="0"/>
    </xf>
    <xf numFmtId="43" fontId="71" fillId="6" borderId="22" xfId="18" applyFont="1" applyFill="1" applyBorder="1" applyAlignment="1">
      <alignment vertical="center"/>
    </xf>
    <xf numFmtId="0" fontId="71" fillId="6" borderId="22" xfId="0" applyFont="1" applyFill="1" applyBorder="1" applyAlignment="1">
      <alignment vertical="center"/>
    </xf>
    <xf numFmtId="171" fontId="71" fillId="6" borderId="22" xfId="0" applyNumberFormat="1" applyFont="1" applyFill="1" applyBorder="1" applyAlignment="1">
      <alignment vertical="center"/>
    </xf>
    <xf numFmtId="43" fontId="6" fillId="0" borderId="18" xfId="1331" applyFont="1" applyFill="1" applyBorder="1" applyAlignment="1" applyProtection="1">
      <alignment vertical="center" wrapText="1"/>
      <protection/>
    </xf>
    <xf numFmtId="166" fontId="6" fillId="0" borderId="18" xfId="1227" applyNumberFormat="1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Protection="1"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166" fontId="6" fillId="0" borderId="16" xfId="1227" applyNumberFormat="1" applyFont="1" applyFill="1" applyBorder="1" applyAlignment="1" applyProtection="1">
      <alignment horizontal="center" vertical="center" wrapText="1"/>
      <protection/>
    </xf>
    <xf numFmtId="166" fontId="4" fillId="0" borderId="16" xfId="1227" applyNumberFormat="1" applyFont="1" applyFill="1" applyBorder="1" applyAlignment="1" applyProtection="1">
      <alignment horizontal="center" vertical="center" wrapText="1"/>
      <protection locked="0"/>
    </xf>
    <xf numFmtId="166" fontId="6" fillId="0" borderId="16" xfId="1227" applyNumberFormat="1" applyFont="1" applyFill="1" applyBorder="1" applyAlignment="1" applyProtection="1">
      <alignment vertical="center" wrapText="1"/>
      <protection/>
    </xf>
    <xf numFmtId="166" fontId="6" fillId="0" borderId="20" xfId="1227" applyNumberFormat="1" applyFont="1" applyFill="1" applyBorder="1" applyAlignment="1" applyProtection="1">
      <alignment vertical="center" wrapText="1"/>
      <protection/>
    </xf>
    <xf numFmtId="164" fontId="4" fillId="2" borderId="4" xfId="1226" applyFont="1" applyFill="1" applyBorder="1" applyAlignment="1" applyProtection="1">
      <alignment horizontal="center" vertical="center" wrapText="1"/>
      <protection locked="0"/>
    </xf>
    <xf numFmtId="164" fontId="4" fillId="0" borderId="4" xfId="1226" applyFont="1" applyFill="1" applyBorder="1" applyAlignment="1" applyProtection="1">
      <alignment horizontal="center" vertical="center" wrapText="1"/>
      <protection locked="0"/>
    </xf>
    <xf numFmtId="164" fontId="6" fillId="2" borderId="22" xfId="1226" applyFont="1" applyFill="1" applyBorder="1" applyAlignment="1" applyProtection="1">
      <alignment horizontal="center" vertical="center" wrapText="1"/>
      <protection locked="0"/>
    </xf>
    <xf numFmtId="164" fontId="25" fillId="2" borderId="22" xfId="1226" applyFont="1" applyFill="1" applyBorder="1" applyAlignment="1" applyProtection="1">
      <alignment horizontal="center" vertical="center" wrapText="1"/>
      <protection locked="0"/>
    </xf>
    <xf numFmtId="164" fontId="25" fillId="0" borderId="22" xfId="1226" applyFont="1" applyFill="1" applyBorder="1" applyAlignment="1" applyProtection="1">
      <alignment horizontal="center" vertical="center" wrapText="1"/>
      <protection locked="0"/>
    </xf>
    <xf numFmtId="164" fontId="6" fillId="2" borderId="26" xfId="1226" applyFont="1" applyFill="1" applyBorder="1" applyAlignment="1" applyProtection="1">
      <alignment horizontal="center" vertical="center" wrapText="1"/>
      <protection locked="0"/>
    </xf>
    <xf numFmtId="166" fontId="21" fillId="6" borderId="4" xfId="0" applyNumberFormat="1" applyFont="1" applyFill="1" applyBorder="1" applyAlignment="1">
      <alignment vertical="center"/>
    </xf>
    <xf numFmtId="0" fontId="74" fillId="0" borderId="0" xfId="0" applyFont="1" applyAlignment="1">
      <alignment vertical="center"/>
    </xf>
    <xf numFmtId="164" fontId="4" fillId="2" borderId="27" xfId="1226" applyNumberFormat="1" applyFont="1" applyFill="1" applyBorder="1" applyAlignment="1" applyProtection="1">
      <alignment horizontal="center" vertical="center" wrapText="1"/>
      <protection locked="0"/>
    </xf>
    <xf numFmtId="164" fontId="4" fillId="2" borderId="28" xfId="1226" applyNumberFormat="1" applyFont="1" applyFill="1" applyBorder="1" applyAlignment="1" applyProtection="1">
      <alignment horizontal="center" vertical="center" wrapText="1"/>
      <protection locked="0"/>
    </xf>
    <xf numFmtId="43" fontId="6" fillId="2" borderId="0" xfId="1245" applyNumberFormat="1" applyFont="1" applyFill="1" applyAlignment="1" applyProtection="1">
      <alignment vertical="center" wrapText="1"/>
      <protection locked="0"/>
    </xf>
    <xf numFmtId="164" fontId="4" fillId="2" borderId="27" xfId="1226" applyFont="1" applyFill="1" applyBorder="1" applyAlignment="1" applyProtection="1">
      <alignment horizontal="center" vertical="center" wrapText="1"/>
      <protection locked="0"/>
    </xf>
    <xf numFmtId="164" fontId="1" fillId="2" borderId="22" xfId="1226" applyFont="1" applyFill="1" applyBorder="1" applyAlignment="1" applyProtection="1">
      <alignment horizontal="center" vertical="center" wrapText="1"/>
      <protection locked="0"/>
    </xf>
    <xf numFmtId="0" fontId="75" fillId="0" borderId="22" xfId="0" applyFont="1" applyBorder="1" applyAlignment="1" applyProtection="1">
      <alignment horizontal="center" vertical="center" wrapText="1"/>
      <protection locked="0"/>
    </xf>
    <xf numFmtId="0" fontId="75" fillId="0" borderId="22" xfId="0" applyFont="1" applyFill="1" applyBorder="1" applyAlignment="1" applyProtection="1">
      <alignment horizontal="center" vertical="center"/>
      <protection locked="0"/>
    </xf>
    <xf numFmtId="164" fontId="4" fillId="0" borderId="29" xfId="1226" applyNumberFormat="1" applyFont="1" applyFill="1" applyBorder="1" applyAlignment="1" applyProtection="1">
      <alignment horizontal="center" vertical="center" wrapText="1"/>
      <protection locked="0"/>
    </xf>
    <xf numFmtId="164" fontId="4" fillId="0" borderId="30" xfId="1226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1226" applyNumberFormat="1" applyFont="1" applyFill="1" applyBorder="1" applyAlignment="1" applyProtection="1">
      <alignment horizontal="center" vertical="center" wrapText="1"/>
      <protection locked="0"/>
    </xf>
    <xf numFmtId="164" fontId="4" fillId="0" borderId="31" xfId="1226" applyNumberFormat="1" applyFont="1" applyFill="1" applyBorder="1" applyAlignment="1" applyProtection="1">
      <alignment horizontal="center" vertical="center" wrapText="1"/>
      <protection locked="0"/>
    </xf>
    <xf numFmtId="164" fontId="4" fillId="2" borderId="13" xfId="1226" applyFont="1" applyFill="1" applyBorder="1" applyAlignment="1" applyProtection="1">
      <alignment horizontal="center" vertical="center" wrapText="1"/>
      <protection locked="0"/>
    </xf>
    <xf numFmtId="164" fontId="4" fillId="0" borderId="13" xfId="1226" applyFont="1" applyFill="1" applyBorder="1" applyAlignment="1" applyProtection="1">
      <alignment horizontal="center" vertical="center" wrapText="1"/>
      <protection locked="0"/>
    </xf>
    <xf numFmtId="164" fontId="6" fillId="0" borderId="26" xfId="1226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64" fontId="4" fillId="0" borderId="27" xfId="1226" applyFont="1" applyFill="1" applyBorder="1" applyAlignment="1" applyProtection="1">
      <alignment horizontal="center" vertical="center" wrapText="1"/>
      <protection locked="0"/>
    </xf>
    <xf numFmtId="164" fontId="4" fillId="0" borderId="28" xfId="1226" applyFont="1" applyFill="1" applyBorder="1" applyAlignment="1" applyProtection="1">
      <alignment horizontal="center" vertical="center" wrapText="1"/>
      <protection locked="0"/>
    </xf>
    <xf numFmtId="164" fontId="4" fillId="0" borderId="32" xfId="1226" applyFont="1" applyFill="1" applyBorder="1" applyAlignment="1" applyProtection="1">
      <alignment horizontal="center" vertical="center" wrapText="1"/>
      <protection locked="0"/>
    </xf>
    <xf numFmtId="164" fontId="4" fillId="2" borderId="26" xfId="1226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1226" applyNumberFormat="1" applyFont="1" applyFill="1" applyBorder="1" applyAlignment="1" applyProtection="1">
      <alignment horizontal="center" vertical="center" wrapText="1"/>
      <protection locked="0"/>
    </xf>
    <xf numFmtId="164" fontId="4" fillId="0" borderId="26" xfId="1226" applyNumberFormat="1" applyFont="1" applyFill="1" applyBorder="1" applyAlignment="1" applyProtection="1">
      <alignment horizontal="center" vertical="center" wrapText="1"/>
      <protection locked="0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2" fontId="63" fillId="2" borderId="28" xfId="1245" applyNumberFormat="1" applyFont="1" applyFill="1" applyBorder="1" applyAlignment="1" applyProtection="1">
      <alignment horizontal="center" vertical="center" wrapText="1"/>
      <protection/>
    </xf>
    <xf numFmtId="2" fontId="63" fillId="2" borderId="18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horizontal="left" vertical="center" wrapText="1"/>
      <protection/>
    </xf>
    <xf numFmtId="1" fontId="6" fillId="2" borderId="27" xfId="1245" applyNumberFormat="1" applyFont="1" applyFill="1" applyBorder="1" applyAlignment="1" applyProtection="1">
      <alignment horizontal="center" vertical="center" wrapText="1"/>
      <protection/>
    </xf>
    <xf numFmtId="1" fontId="6" fillId="2" borderId="17" xfId="1245" applyNumberFormat="1" applyFont="1" applyFill="1" applyBorder="1" applyAlignment="1" applyProtection="1">
      <alignment horizontal="center" vertical="center" wrapText="1"/>
      <protection/>
    </xf>
    <xf numFmtId="2" fontId="63" fillId="2" borderId="33" xfId="1245" applyNumberFormat="1" applyFont="1" applyFill="1" applyBorder="1" applyAlignment="1" applyProtection="1">
      <alignment horizontal="center" vertical="center" wrapText="1"/>
      <protection/>
    </xf>
    <xf numFmtId="2" fontId="63" fillId="2" borderId="22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/>
    </xf>
    <xf numFmtId="164" fontId="6" fillId="2" borderId="28" xfId="1226" applyFont="1" applyFill="1" applyBorder="1" applyAlignment="1" applyProtection="1">
      <alignment horizontal="center" vertical="center" wrapText="1"/>
      <protection/>
    </xf>
    <xf numFmtId="164" fontId="6" fillId="2" borderId="18" xfId="1226" applyFont="1" applyFill="1" applyBorder="1" applyAlignment="1" applyProtection="1">
      <alignment horizontal="center" vertical="center" wrapText="1"/>
      <protection/>
    </xf>
    <xf numFmtId="0" fontId="6" fillId="2" borderId="33" xfId="1245" applyFont="1" applyFill="1" applyBorder="1" applyAlignment="1" applyProtection="1">
      <alignment horizontal="center" vertical="center" wrapText="1"/>
      <protection/>
    </xf>
    <xf numFmtId="43" fontId="6" fillId="2" borderId="33" xfId="1227" applyFont="1" applyFill="1" applyBorder="1" applyAlignment="1" applyProtection="1">
      <alignment horizontal="center" vertical="center" wrapText="1"/>
      <protection/>
    </xf>
    <xf numFmtId="43" fontId="6" fillId="2" borderId="16" xfId="1227" applyFont="1" applyFill="1" applyBorder="1" applyAlignment="1" applyProtection="1">
      <alignment horizontal="center" vertical="center" wrapText="1"/>
      <protection/>
    </xf>
    <xf numFmtId="43" fontId="6" fillId="2" borderId="28" xfId="1369" applyFont="1" applyFill="1" applyBorder="1" applyAlignment="1" applyProtection="1">
      <alignment horizontal="center" vertical="center" wrapText="1"/>
      <protection/>
    </xf>
    <xf numFmtId="43" fontId="6" fillId="2" borderId="20" xfId="1369" applyFont="1" applyFill="1" applyBorder="1" applyAlignment="1" applyProtection="1">
      <alignment horizontal="center" vertical="center" wrapText="1"/>
      <protection/>
    </xf>
    <xf numFmtId="164" fontId="6" fillId="2" borderId="27" xfId="1226" applyFont="1" applyFill="1" applyBorder="1" applyAlignment="1" applyProtection="1">
      <alignment horizontal="center" vertical="center" wrapText="1"/>
      <protection/>
    </xf>
    <xf numFmtId="164" fontId="6" fillId="2" borderId="17" xfId="1226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horizontal="left" vertical="center" wrapText="1"/>
      <protection locked="0"/>
    </xf>
    <xf numFmtId="1" fontId="6" fillId="2" borderId="19" xfId="1245" applyNumberFormat="1" applyFont="1" applyFill="1" applyBorder="1" applyAlignment="1" applyProtection="1">
      <alignment horizontal="center" vertical="center" wrapText="1"/>
      <protection/>
    </xf>
    <xf numFmtId="2" fontId="63" fillId="2" borderId="16" xfId="1245" applyNumberFormat="1" applyFont="1" applyFill="1" applyBorder="1" applyAlignment="1" applyProtection="1">
      <alignment horizontal="center" vertical="center" wrapText="1"/>
      <protection/>
    </xf>
    <xf numFmtId="2" fontId="4" fillId="2" borderId="33" xfId="1245" applyNumberFormat="1" applyFont="1" applyFill="1" applyBorder="1" applyAlignment="1" applyProtection="1">
      <alignment horizontal="center" vertical="center" wrapText="1"/>
      <protection/>
    </xf>
    <xf numFmtId="2" fontId="4" fillId="2" borderId="16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 locked="0"/>
    </xf>
    <xf numFmtId="0" fontId="15" fillId="0" borderId="0" xfId="1245" applyFont="1" applyFill="1" applyBorder="1" applyAlignment="1" applyProtection="1">
      <alignment horizontal="center" vertical="center" wrapText="1"/>
      <protection locked="0"/>
    </xf>
    <xf numFmtId="0" fontId="11" fillId="2" borderId="0" xfId="1245" applyFont="1" applyFill="1" applyAlignment="1" applyProtection="1">
      <alignment horizontal="left" vertical="center"/>
      <protection locked="0"/>
    </xf>
    <xf numFmtId="0" fontId="0" fillId="0" borderId="0" xfId="1245" applyAlignment="1" applyProtection="1">
      <alignment vertical="center"/>
      <protection locked="0"/>
    </xf>
    <xf numFmtId="0" fontId="6" fillId="2" borderId="11" xfId="1245" applyFont="1" applyFill="1" applyBorder="1" applyAlignment="1" applyProtection="1">
      <alignment horizontal="center" vertical="center" wrapText="1"/>
      <protection locked="0"/>
    </xf>
    <xf numFmtId="0" fontId="6" fillId="2" borderId="3" xfId="1245" applyFont="1" applyFill="1" applyBorder="1" applyAlignment="1" applyProtection="1">
      <alignment horizontal="center" vertical="center" wrapText="1"/>
      <protection locked="0"/>
    </xf>
    <xf numFmtId="0" fontId="6" fillId="2" borderId="12" xfId="1245" applyFont="1" applyFill="1" applyBorder="1" applyAlignment="1" applyProtection="1">
      <alignment horizontal="center" vertical="center" wrapText="1"/>
      <protection locked="0"/>
    </xf>
    <xf numFmtId="0" fontId="4" fillId="2" borderId="0" xfId="1245" applyFont="1" applyFill="1" applyAlignment="1" applyProtection="1">
      <alignment horizontal="left" vertical="center" wrapText="1"/>
      <protection locked="0"/>
    </xf>
    <xf numFmtId="0" fontId="25" fillId="0" borderId="17" xfId="1332" applyNumberFormat="1" applyFont="1" applyFill="1" applyBorder="1" applyAlignment="1" applyProtection="1">
      <alignment horizontal="center" vertical="center" wrapText="1"/>
      <protection/>
    </xf>
    <xf numFmtId="0" fontId="25" fillId="0" borderId="22" xfId="1332" applyNumberFormat="1" applyFont="1" applyFill="1" applyBorder="1" applyAlignment="1" applyProtection="1">
      <alignment horizontal="center" vertical="center" wrapText="1"/>
      <protection/>
    </xf>
    <xf numFmtId="43" fontId="6" fillId="2" borderId="22" xfId="1227" applyFont="1" applyFill="1" applyBorder="1" applyAlignment="1" applyProtection="1">
      <alignment horizontal="center" vertical="center" wrapText="1"/>
      <protection/>
    </xf>
    <xf numFmtId="43" fontId="6" fillId="2" borderId="18" xfId="1369" applyFont="1" applyFill="1" applyBorder="1" applyAlignment="1" applyProtection="1">
      <alignment horizontal="center" vertical="center" wrapText="1"/>
      <protection/>
    </xf>
    <xf numFmtId="2" fontId="4" fillId="2" borderId="22" xfId="1245" applyNumberFormat="1" applyFont="1" applyFill="1" applyBorder="1" applyAlignment="1" applyProtection="1">
      <alignment horizontal="center" vertical="center" wrapText="1"/>
      <protection/>
    </xf>
    <xf numFmtId="0" fontId="8" fillId="0" borderId="17" xfId="1332" applyNumberFormat="1" applyFont="1" applyFill="1" applyBorder="1" applyAlignment="1" applyProtection="1">
      <alignment horizontal="center" vertical="center" wrapText="1"/>
      <protection/>
    </xf>
    <xf numFmtId="0" fontId="8" fillId="0" borderId="22" xfId="1332" applyNumberFormat="1" applyFont="1" applyFill="1" applyBorder="1" applyAlignment="1" applyProtection="1">
      <alignment horizontal="center" vertical="center" wrapText="1"/>
      <protection/>
    </xf>
    <xf numFmtId="43" fontId="69" fillId="0" borderId="22" xfId="1227" applyFont="1" applyFill="1" applyBorder="1" applyAlignment="1">
      <alignment horizontal="center"/>
    </xf>
    <xf numFmtId="0" fontId="29" fillId="0" borderId="22" xfId="1378" applyFont="1" applyFill="1" applyBorder="1" applyAlignment="1">
      <alignment horizontal="left" vertical="center" wrapText="1"/>
      <protection/>
    </xf>
    <xf numFmtId="43" fontId="1" fillId="2" borderId="22" xfId="1227" applyFont="1" applyFill="1" applyBorder="1" applyAlignment="1" applyProtection="1">
      <alignment horizontal="center" vertical="center" wrapText="1"/>
      <protection locked="0"/>
    </xf>
    <xf numFmtId="43" fontId="26" fillId="0" borderId="22" xfId="1227" applyFont="1" applyFill="1" applyBorder="1" applyAlignment="1">
      <alignment horizontal="center" vertical="center"/>
    </xf>
  </cellXfs>
  <cellStyles count="13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Normal 2" xfId="508"/>
    <cellStyle name="Comma 2" xfId="509"/>
    <cellStyle name="Normal 3" xfId="510"/>
    <cellStyle name="Normal 4" xfId="511"/>
    <cellStyle name="Followed Hyperlink" xfId="512"/>
    <cellStyle name="Followed Hyperlink" xfId="513"/>
    <cellStyle name="Followed Hyperlink" xfId="514"/>
    <cellStyle name="Followed Hyperlink" xfId="515"/>
    <cellStyle name="Followed Hyperlink" xfId="516"/>
    <cellStyle name="Followed Hyperlink" xfId="517"/>
    <cellStyle name="Followed Hyperlink" xfId="518"/>
    <cellStyle name="Followed Hyperlink" xfId="519"/>
    <cellStyle name="Followed Hyperlink" xfId="520"/>
    <cellStyle name="Followed Hyperlink" xfId="521"/>
    <cellStyle name="Followed Hyperlink" xfId="522"/>
    <cellStyle name="Followed Hyperlink" xfId="523"/>
    <cellStyle name="Followed Hyperlink" xfId="524"/>
    <cellStyle name="Followed Hyperlink" xfId="525"/>
    <cellStyle name="Followed Hyperlink" xfId="526"/>
    <cellStyle name="Followed Hyperlink" xfId="527"/>
    <cellStyle name="Followed Hyperlink" xfId="528"/>
    <cellStyle name="Followed Hyperlink" xfId="529"/>
    <cellStyle name="Followed Hyperlink" xfId="530"/>
    <cellStyle name="Followed Hyperlink" xfId="531"/>
    <cellStyle name="Followed Hyperlink" xfId="532"/>
    <cellStyle name="Followed Hyperlink" xfId="533"/>
    <cellStyle name="Followed Hyperlink" xfId="534"/>
    <cellStyle name="Followed Hyperlink" xfId="535"/>
    <cellStyle name="Followed Hyperlink" xfId="536"/>
    <cellStyle name="Followed Hyperlink" xfId="537"/>
    <cellStyle name="Followed Hyperlink" xfId="538"/>
    <cellStyle name="Followed Hyperlink" xfId="539"/>
    <cellStyle name="Followed Hyperlink" xfId="540"/>
    <cellStyle name="Followed Hyperlink" xfId="541"/>
    <cellStyle name="Followed Hyperlink" xfId="542"/>
    <cellStyle name="Followed Hyperlink" xfId="543"/>
    <cellStyle name="Followed Hyperlink" xfId="544"/>
    <cellStyle name="Followed Hyperlink" xfId="545"/>
    <cellStyle name="Followed Hyperlink" xfId="546"/>
    <cellStyle name="Followed Hyperlink" xfId="547"/>
    <cellStyle name="Followed Hyperlink" xfId="548"/>
    <cellStyle name="Followed Hyperlink" xfId="549"/>
    <cellStyle name="Followed Hyperlink" xfId="550"/>
    <cellStyle name="Followed Hyperlink" xfId="551"/>
    <cellStyle name="Followed Hyperlink" xfId="552"/>
    <cellStyle name="Followed Hyperlink" xfId="553"/>
    <cellStyle name="Followed Hyperlink" xfId="554"/>
    <cellStyle name="Followed Hyperlink" xfId="555"/>
    <cellStyle name="Followed Hyperlink" xfId="556"/>
    <cellStyle name="Followed Hyperlink" xfId="557"/>
    <cellStyle name="Followed Hyperlink" xfId="558"/>
    <cellStyle name="Followed Hyperlink" xfId="559"/>
    <cellStyle name="Followed Hyperlink" xfId="560"/>
    <cellStyle name="Followed Hyperlink" xfId="561"/>
    <cellStyle name="Followed Hyperlink" xfId="562"/>
    <cellStyle name="Followed Hyperlink" xfId="563"/>
    <cellStyle name="Followed Hyperlink" xfId="564"/>
    <cellStyle name="Followed Hyperlink" xfId="565"/>
    <cellStyle name="Followed Hyperlink" xfId="566"/>
    <cellStyle name="Followed Hyperlink" xfId="567"/>
    <cellStyle name="Followed Hyperlink" xfId="568"/>
    <cellStyle name="Followed Hyperlink" xfId="569"/>
    <cellStyle name="Followed Hyperlink" xfId="570"/>
    <cellStyle name="Followed Hyperlink" xfId="571"/>
    <cellStyle name="Followed Hyperlink" xfId="572"/>
    <cellStyle name="Followed Hyperlink" xfId="573"/>
    <cellStyle name="Followed Hyperlink" xfId="574"/>
    <cellStyle name="Followed Hyperlink" xfId="575"/>
    <cellStyle name="Followed Hyperlink" xfId="576"/>
    <cellStyle name="Followed Hyperlink" xfId="577"/>
    <cellStyle name="Followed Hyperlink" xfId="578"/>
    <cellStyle name="Followed Hyperlink" xfId="579"/>
    <cellStyle name="Followed Hyperlink" xfId="580"/>
    <cellStyle name="Followed Hyperlink" xfId="581"/>
    <cellStyle name="Followed Hyperlink" xfId="582"/>
    <cellStyle name="Followed Hyperlink" xfId="583"/>
    <cellStyle name="Followed Hyperlink" xfId="584"/>
    <cellStyle name="Followed Hyperlink" xfId="585"/>
    <cellStyle name="Followed Hyperlink" xfId="586"/>
    <cellStyle name="Followed Hyperlink" xfId="587"/>
    <cellStyle name="Followed Hyperlink" xfId="588"/>
    <cellStyle name="Followed Hyperlink" xfId="589"/>
    <cellStyle name="Followed Hyperlink" xfId="590"/>
    <cellStyle name="Followed Hyperlink" xfId="591"/>
    <cellStyle name="Followed Hyperlink" xfId="592"/>
    <cellStyle name="Followed Hyperlink" xfId="593"/>
    <cellStyle name="Followed Hyperlink" xfId="594"/>
    <cellStyle name="Followed Hyperlink" xfId="595"/>
    <cellStyle name="Followed Hyperlink" xfId="596"/>
    <cellStyle name="Followed Hyperlink" xfId="597"/>
    <cellStyle name="Followed Hyperlink" xfId="598"/>
    <cellStyle name="Followed Hyperlink" xfId="599"/>
    <cellStyle name="Followed Hyperlink" xfId="600"/>
    <cellStyle name="Followed Hyperlink" xfId="601"/>
    <cellStyle name="Followed Hyperlink" xfId="602"/>
    <cellStyle name="Followed Hyperlink" xfId="603"/>
    <cellStyle name="Followed Hyperlink" xfId="604"/>
    <cellStyle name="Followed Hyperlink" xfId="605"/>
    <cellStyle name="Followed Hyperlink" xfId="606"/>
    <cellStyle name="Followed Hyperlink" xfId="607"/>
    <cellStyle name="Followed Hyperlink" xfId="608"/>
    <cellStyle name="Followed Hyperlink" xfId="609"/>
    <cellStyle name="Followed Hyperlink" xfId="610"/>
    <cellStyle name="Followed Hyperlink" xfId="611"/>
    <cellStyle name="Followed Hyperlink" xfId="612"/>
    <cellStyle name="Followed Hyperlink" xfId="613"/>
    <cellStyle name="Followed Hyperlink" xfId="614"/>
    <cellStyle name="Followed Hyperlink" xfId="615"/>
    <cellStyle name="Followed Hyperlink" xfId="616"/>
    <cellStyle name="Followed Hyperlink" xfId="617"/>
    <cellStyle name="Followed Hyperlink" xfId="618"/>
    <cellStyle name="Followed Hyperlink" xfId="619"/>
    <cellStyle name="Followed Hyperlink" xfId="620"/>
    <cellStyle name="Followed Hyperlink" xfId="621"/>
    <cellStyle name="Followed Hyperlink" xfId="622"/>
    <cellStyle name="Followed Hyperlink" xfId="623"/>
    <cellStyle name="Followed Hyperlink" xfId="624"/>
    <cellStyle name="Followed Hyperlink" xfId="625"/>
    <cellStyle name="Followed Hyperlink" xfId="626"/>
    <cellStyle name="Followed Hyperlink" xfId="627"/>
    <cellStyle name="Followed Hyperlink" xfId="628"/>
    <cellStyle name="Followed Hyperlink" xfId="629"/>
    <cellStyle name="Followed Hyperlink" xfId="630"/>
    <cellStyle name="Followed Hyperlink" xfId="631"/>
    <cellStyle name="Followed Hyperlink" xfId="632"/>
    <cellStyle name="Followed Hyperlink" xfId="633"/>
    <cellStyle name="Followed Hyperlink" xfId="634"/>
    <cellStyle name="Followed Hyperlink" xfId="635"/>
    <cellStyle name="Followed Hyperlink" xfId="636"/>
    <cellStyle name="Followed Hyperlink" xfId="637"/>
    <cellStyle name="Followed Hyperlink" xfId="638"/>
    <cellStyle name="Followed Hyperlink" xfId="639"/>
    <cellStyle name="Followed Hyperlink" xfId="640"/>
    <cellStyle name="Followed Hyperlink" xfId="641"/>
    <cellStyle name="Followed Hyperlink" xfId="642"/>
    <cellStyle name="Followed Hyperlink" xfId="643"/>
    <cellStyle name="Followed Hyperlink" xfId="644"/>
    <cellStyle name="Followed Hyperlink" xfId="645"/>
    <cellStyle name="Followed Hyperlink" xfId="646"/>
    <cellStyle name="Followed Hyperlink" xfId="647"/>
    <cellStyle name="Followed Hyperlink" xfId="648"/>
    <cellStyle name="Followed Hyperlink" xfId="649"/>
    <cellStyle name="Followed Hyperlink" xfId="650"/>
    <cellStyle name="Followed Hyperlink" xfId="651"/>
    <cellStyle name="Followed Hyperlink" xfId="652"/>
    <cellStyle name="Followed Hyperlink" xfId="653"/>
    <cellStyle name="Followed Hyperlink" xfId="654"/>
    <cellStyle name="Followed Hyperlink" xfId="655"/>
    <cellStyle name="Followed Hyperlink" xfId="656"/>
    <cellStyle name="Followed Hyperlink" xfId="657"/>
    <cellStyle name="Followed Hyperlink" xfId="658"/>
    <cellStyle name="Followed Hyperlink" xfId="659"/>
    <cellStyle name="Followed Hyperlink" xfId="660"/>
    <cellStyle name="Followed Hyperlink" xfId="661"/>
    <cellStyle name="Followed Hyperlink" xfId="662"/>
    <cellStyle name="Followed Hyperlink" xfId="663"/>
    <cellStyle name="Followed Hyperlink" xfId="664"/>
    <cellStyle name="Followed Hyperlink" xfId="665"/>
    <cellStyle name="Followed Hyperlink" xfId="666"/>
    <cellStyle name="Followed Hyperlink" xfId="667"/>
    <cellStyle name="Followed Hyperlink" xfId="668"/>
    <cellStyle name="Followed Hyperlink" xfId="669"/>
    <cellStyle name="Followed Hyperlink" xfId="670"/>
    <cellStyle name="Followed Hyperlink" xfId="671"/>
    <cellStyle name="Followed Hyperlink" xfId="672"/>
    <cellStyle name="Followed Hyperlink" xfId="673"/>
    <cellStyle name="Followed Hyperlink" xfId="674"/>
    <cellStyle name="Followed Hyperlink" xfId="675"/>
    <cellStyle name="Followed Hyperlink" xfId="676"/>
    <cellStyle name="Followed Hyperlink" xfId="677"/>
    <cellStyle name="Followed Hyperlink" xfId="678"/>
    <cellStyle name="Followed Hyperlink" xfId="679"/>
    <cellStyle name="Followed Hyperlink" xfId="680"/>
    <cellStyle name="Followed Hyperlink" xfId="681"/>
    <cellStyle name="Followed Hyperlink" xfId="682"/>
    <cellStyle name="Followed Hyperlink" xfId="683"/>
    <cellStyle name="Followed Hyperlink" xfId="684"/>
    <cellStyle name="Followed Hyperlink" xfId="685"/>
    <cellStyle name="Followed Hyperlink" xfId="686"/>
    <cellStyle name="Followed Hyperlink" xfId="687"/>
    <cellStyle name="Followed Hyperlink" xfId="688"/>
    <cellStyle name="Followed Hyperlink" xfId="689"/>
    <cellStyle name="Followed Hyperlink" xfId="690"/>
    <cellStyle name="Followed Hyperlink" xfId="691"/>
    <cellStyle name="Followed Hyperlink" xfId="692"/>
    <cellStyle name="Followed Hyperlink" xfId="693"/>
    <cellStyle name="Followed Hyperlink" xfId="694"/>
    <cellStyle name="Followed Hyperlink" xfId="695"/>
    <cellStyle name="Followed Hyperlink" xfId="696"/>
    <cellStyle name="Followed Hyperlink" xfId="697"/>
    <cellStyle name="Followed Hyperlink" xfId="698"/>
    <cellStyle name="Followed Hyperlink" xfId="699"/>
    <cellStyle name="Followed Hyperlink" xfId="700"/>
    <cellStyle name="Followed Hyperlink" xfId="701"/>
    <cellStyle name="Followed Hyperlink" xfId="702"/>
    <cellStyle name="Followed Hyperlink" xfId="703"/>
    <cellStyle name="Followed Hyperlink" xfId="704"/>
    <cellStyle name="Followed Hyperlink" xfId="705"/>
    <cellStyle name="Followed Hyperlink" xfId="706"/>
    <cellStyle name="Followed Hyperlink" xfId="707"/>
    <cellStyle name="Followed Hyperlink" xfId="708"/>
    <cellStyle name="Followed Hyperlink" xfId="709"/>
    <cellStyle name="Followed Hyperlink" xfId="710"/>
    <cellStyle name="Followed Hyperlink" xfId="711"/>
    <cellStyle name="Followed Hyperlink" xfId="712"/>
    <cellStyle name="Followed Hyperlink" xfId="713"/>
    <cellStyle name="Followed Hyperlink" xfId="714"/>
    <cellStyle name="Followed Hyperlink" xfId="715"/>
    <cellStyle name="Followed Hyperlink" xfId="716"/>
    <cellStyle name="Followed Hyperlink" xfId="717"/>
    <cellStyle name="Followed Hyperlink" xfId="718"/>
    <cellStyle name="Followed Hyperlink" xfId="719"/>
    <cellStyle name="Followed Hyperlink" xfId="720"/>
    <cellStyle name="Followed Hyperlink" xfId="721"/>
    <cellStyle name="Followed Hyperlink" xfId="722"/>
    <cellStyle name="Followed Hyperlink" xfId="723"/>
    <cellStyle name="Followed Hyperlink" xfId="724"/>
    <cellStyle name="Followed Hyperlink" xfId="725"/>
    <cellStyle name="Followed Hyperlink" xfId="726"/>
    <cellStyle name="Followed Hyperlink" xfId="727"/>
    <cellStyle name="Followed Hyperlink" xfId="728"/>
    <cellStyle name="Followed Hyperlink" xfId="729"/>
    <cellStyle name="Followed Hyperlink" xfId="730"/>
    <cellStyle name="Followed Hyperlink" xfId="731"/>
    <cellStyle name="Followed Hyperlink" xfId="732"/>
    <cellStyle name="Followed Hyperlink" xfId="733"/>
    <cellStyle name="Followed Hyperlink" xfId="734"/>
    <cellStyle name="Followed Hyperlink" xfId="735"/>
    <cellStyle name="Followed Hyperlink" xfId="736"/>
    <cellStyle name="Followed Hyperlink" xfId="737"/>
    <cellStyle name="Followed Hyperlink" xfId="738"/>
    <cellStyle name="Followed Hyperlink" xfId="739"/>
    <cellStyle name="Followed Hyperlink" xfId="740"/>
    <cellStyle name="Followed Hyperlink" xfId="741"/>
    <cellStyle name="Followed Hyperlink" xfId="742"/>
    <cellStyle name="Followed Hyperlink" xfId="743"/>
    <cellStyle name="Followed Hyperlink" xfId="744"/>
    <cellStyle name="Followed Hyperlink" xfId="745"/>
    <cellStyle name="Followed Hyperlink" xfId="746"/>
    <cellStyle name="Followed Hyperlink" xfId="747"/>
    <cellStyle name="Followed Hyperlink" xfId="748"/>
    <cellStyle name="Followed Hyperlink" xfId="749"/>
    <cellStyle name="Followed Hyperlink" xfId="750"/>
    <cellStyle name="Followed Hyperlink" xfId="751"/>
    <cellStyle name="Followed Hyperlink" xfId="752"/>
    <cellStyle name="Followed Hyperlink" xfId="753"/>
    <cellStyle name="Followed Hyperlink" xfId="754"/>
    <cellStyle name="Followed Hyperlink" xfId="755"/>
    <cellStyle name="Followed Hyperlink" xfId="756"/>
    <cellStyle name="Followed Hyperlink" xfId="757"/>
    <cellStyle name="Followed Hyperlink" xfId="758"/>
    <cellStyle name="Followed Hyperlink" xfId="759"/>
    <cellStyle name="Followed Hyperlink" xfId="760"/>
    <cellStyle name="Followed Hyperlink" xfId="761"/>
    <cellStyle name="Followed Hyperlink" xfId="762"/>
    <cellStyle name="Followed Hyperlink" xfId="763"/>
    <cellStyle name="Followed Hyperlink" xfId="764"/>
    <cellStyle name="Followed Hyperlink" xfId="765"/>
    <cellStyle name="Followed Hyperlink" xfId="766"/>
    <cellStyle name="Followed Hyperlink" xfId="767"/>
    <cellStyle name="Followed Hyperlink" xfId="768"/>
    <cellStyle name="Followed Hyperlink" xfId="769"/>
    <cellStyle name="Followed Hyperlink" xfId="770"/>
    <cellStyle name="Followed Hyperlink" xfId="771"/>
    <cellStyle name="Followed Hyperlink" xfId="772"/>
    <cellStyle name="Followed Hyperlink" xfId="773"/>
    <cellStyle name="Followed Hyperlink" xfId="774"/>
    <cellStyle name="Followed Hyperlink" xfId="775"/>
    <cellStyle name="Followed Hyperlink" xfId="776"/>
    <cellStyle name="Followed Hyperlink" xfId="777"/>
    <cellStyle name="Followed Hyperlink" xfId="778"/>
    <cellStyle name="Followed Hyperlink" xfId="779"/>
    <cellStyle name="Followed Hyperlink" xfId="780"/>
    <cellStyle name="Followed Hyperlink" xfId="781"/>
    <cellStyle name="Followed Hyperlink" xfId="782"/>
    <cellStyle name="Followed Hyperlink" xfId="783"/>
    <cellStyle name="Followed Hyperlink" xfId="784"/>
    <cellStyle name="Followed Hyperlink" xfId="785"/>
    <cellStyle name="Followed Hyperlink" xfId="786"/>
    <cellStyle name="Followed Hyperlink" xfId="787"/>
    <cellStyle name="Followed Hyperlink" xfId="788"/>
    <cellStyle name="Followed Hyperlink" xfId="789"/>
    <cellStyle name="Followed Hyperlink" xfId="790"/>
    <cellStyle name="Followed Hyperlink" xfId="791"/>
    <cellStyle name="Followed Hyperlink" xfId="792"/>
    <cellStyle name="Followed Hyperlink" xfId="793"/>
    <cellStyle name="Followed Hyperlink" xfId="794"/>
    <cellStyle name="Followed Hyperlink" xfId="795"/>
    <cellStyle name="Followed Hyperlink" xfId="796"/>
    <cellStyle name="Followed Hyperlink" xfId="797"/>
    <cellStyle name="Followed Hyperlink" xfId="798"/>
    <cellStyle name="Followed Hyperlink" xfId="799"/>
    <cellStyle name="Followed Hyperlink" xfId="800"/>
    <cellStyle name="Followed Hyperlink" xfId="801"/>
    <cellStyle name="Followed Hyperlink" xfId="802"/>
    <cellStyle name="Followed Hyperlink" xfId="803"/>
    <cellStyle name="Followed Hyperlink" xfId="804"/>
    <cellStyle name="Followed Hyperlink" xfId="805"/>
    <cellStyle name="Followed Hyperlink" xfId="806"/>
    <cellStyle name="Followed Hyperlink" xfId="807"/>
    <cellStyle name="Followed Hyperlink" xfId="808"/>
    <cellStyle name="Followed Hyperlink" xfId="809"/>
    <cellStyle name="Followed Hyperlink" xfId="810"/>
    <cellStyle name="Followed Hyperlink" xfId="811"/>
    <cellStyle name="Followed Hyperlink" xfId="812"/>
    <cellStyle name="Followed Hyperlink" xfId="813"/>
    <cellStyle name="Followed Hyperlink" xfId="814"/>
    <cellStyle name="Followed Hyperlink" xfId="815"/>
    <cellStyle name="Followed Hyperlink" xfId="816"/>
    <cellStyle name="Followed Hyperlink" xfId="817"/>
    <cellStyle name="Followed Hyperlink" xfId="818"/>
    <cellStyle name="Followed Hyperlink" xfId="819"/>
    <cellStyle name="Followed Hyperlink" xfId="820"/>
    <cellStyle name="Followed Hyperlink" xfId="821"/>
    <cellStyle name="Followed Hyperlink" xfId="822"/>
    <cellStyle name="Followed Hyperlink" xfId="823"/>
    <cellStyle name="Followed Hyperlink" xfId="824"/>
    <cellStyle name="Followed Hyperlink" xfId="825"/>
    <cellStyle name="Followed Hyperlink" xfId="826"/>
    <cellStyle name="Followed Hyperlink" xfId="827"/>
    <cellStyle name="Followed Hyperlink" xfId="828"/>
    <cellStyle name="Followed Hyperlink" xfId="829"/>
    <cellStyle name="Followed Hyperlink" xfId="830"/>
    <cellStyle name="Followed Hyperlink" xfId="831"/>
    <cellStyle name="Followed Hyperlink" xfId="832"/>
    <cellStyle name="Followed Hyperlink" xfId="833"/>
    <cellStyle name="Followed Hyperlink" xfId="834"/>
    <cellStyle name="Followed Hyperlink" xfId="835"/>
    <cellStyle name="Followed Hyperlink" xfId="836"/>
    <cellStyle name="Followed Hyperlink" xfId="837"/>
    <cellStyle name="Followed Hyperlink" xfId="838"/>
    <cellStyle name="Followed Hyperlink" xfId="839"/>
    <cellStyle name="Followed Hyperlink" xfId="840"/>
    <cellStyle name="Followed Hyperlink" xfId="841"/>
    <cellStyle name="Followed Hyperlink" xfId="842"/>
    <cellStyle name="Followed Hyperlink" xfId="843"/>
    <cellStyle name="Followed Hyperlink" xfId="844"/>
    <cellStyle name="Followed Hyperlink" xfId="845"/>
    <cellStyle name="Followed Hyperlink" xfId="846"/>
    <cellStyle name="Followed Hyperlink" xfId="847"/>
    <cellStyle name="Followed Hyperlink" xfId="848"/>
    <cellStyle name="Followed Hyperlink" xfId="849"/>
    <cellStyle name="Followed Hyperlink" xfId="850"/>
    <cellStyle name="Followed Hyperlink" xfId="851"/>
    <cellStyle name="Followed Hyperlink" xfId="852"/>
    <cellStyle name="Followed Hyperlink" xfId="853"/>
    <cellStyle name="Followed Hyperlink" xfId="854"/>
    <cellStyle name="Followed Hyperlink" xfId="855"/>
    <cellStyle name="Followed Hyperlink" xfId="856"/>
    <cellStyle name="Followed Hyperlink" xfId="857"/>
    <cellStyle name="Followed Hyperlink" xfId="858"/>
    <cellStyle name="Followed Hyperlink" xfId="859"/>
    <cellStyle name="Followed Hyperlink" xfId="860"/>
    <cellStyle name="Followed Hyperlink" xfId="861"/>
    <cellStyle name="Followed Hyperlink" xfId="862"/>
    <cellStyle name="Followed Hyperlink" xfId="863"/>
    <cellStyle name="Followed Hyperlink" xfId="864"/>
    <cellStyle name="Followed Hyperlink" xfId="865"/>
    <cellStyle name="Followed Hyperlink" xfId="866"/>
    <cellStyle name="Followed Hyperlink" xfId="867"/>
    <cellStyle name="Followed Hyperlink" xfId="868"/>
    <cellStyle name="Followed Hyperlink" xfId="869"/>
    <cellStyle name="Followed Hyperlink" xfId="870"/>
    <cellStyle name="Followed Hyperlink" xfId="871"/>
    <cellStyle name="Followed Hyperlink" xfId="872"/>
    <cellStyle name="Followed Hyperlink" xfId="873"/>
    <cellStyle name="Followed Hyperlink" xfId="874"/>
    <cellStyle name="Followed Hyperlink" xfId="875"/>
    <cellStyle name="Followed Hyperlink" xfId="876"/>
    <cellStyle name="Followed Hyperlink" xfId="877"/>
    <cellStyle name="Followed Hyperlink" xfId="878"/>
    <cellStyle name="Followed Hyperlink" xfId="879"/>
    <cellStyle name="Followed Hyperlink" xfId="880"/>
    <cellStyle name="Followed Hyperlink" xfId="881"/>
    <cellStyle name="Followed Hyperlink" xfId="882"/>
    <cellStyle name="Followed Hyperlink" xfId="883"/>
    <cellStyle name="Followed Hyperlink" xfId="884"/>
    <cellStyle name="Followed Hyperlink" xfId="885"/>
    <cellStyle name="Followed Hyperlink" xfId="886"/>
    <cellStyle name="Followed Hyperlink" xfId="887"/>
    <cellStyle name="Followed Hyperlink" xfId="888"/>
    <cellStyle name="Followed Hyperlink" xfId="889"/>
    <cellStyle name="Followed Hyperlink" xfId="890"/>
    <cellStyle name="Followed Hyperlink" xfId="891"/>
    <cellStyle name="Followed Hyperlink" xfId="892"/>
    <cellStyle name="Followed Hyperlink" xfId="893"/>
    <cellStyle name="Followed Hyperlink" xfId="894"/>
    <cellStyle name="Followed Hyperlink" xfId="895"/>
    <cellStyle name="Followed Hyperlink" xfId="896"/>
    <cellStyle name="Followed Hyperlink" xfId="897"/>
    <cellStyle name="Followed Hyperlink" xfId="898"/>
    <cellStyle name="Followed Hyperlink" xfId="899"/>
    <cellStyle name="Followed Hyperlink" xfId="900"/>
    <cellStyle name="Followed Hyperlink" xfId="901"/>
    <cellStyle name="Followed Hyperlink" xfId="902"/>
    <cellStyle name="Followed Hyperlink" xfId="903"/>
    <cellStyle name="Followed Hyperlink" xfId="904"/>
    <cellStyle name="Followed Hyperlink" xfId="905"/>
    <cellStyle name="Followed Hyperlink" xfId="906"/>
    <cellStyle name="Followed Hyperlink" xfId="907"/>
    <cellStyle name="Followed Hyperlink" xfId="908"/>
    <cellStyle name="Followed Hyperlink" xfId="909"/>
    <cellStyle name="Followed Hyperlink" xfId="910"/>
    <cellStyle name="Followed Hyperlink" xfId="911"/>
    <cellStyle name="Followed Hyperlink" xfId="912"/>
    <cellStyle name="Followed Hyperlink" xfId="913"/>
    <cellStyle name="Followed Hyperlink" xfId="914"/>
    <cellStyle name="Followed Hyperlink" xfId="915"/>
    <cellStyle name="Followed Hyperlink" xfId="916"/>
    <cellStyle name="Followed Hyperlink" xfId="917"/>
    <cellStyle name="Followed Hyperlink" xfId="918"/>
    <cellStyle name="Followed Hyperlink" xfId="919"/>
    <cellStyle name="Followed Hyperlink" xfId="920"/>
    <cellStyle name="Followed Hyperlink" xfId="921"/>
    <cellStyle name="Followed Hyperlink" xfId="922"/>
    <cellStyle name="Followed Hyperlink" xfId="923"/>
    <cellStyle name="Followed Hyperlink" xfId="924"/>
    <cellStyle name="Followed Hyperlink" xfId="925"/>
    <cellStyle name="Followed Hyperlink" xfId="926"/>
    <cellStyle name="Followed Hyperlink" xfId="927"/>
    <cellStyle name="Followed Hyperlink" xfId="928"/>
    <cellStyle name="Followed Hyperlink" xfId="929"/>
    <cellStyle name="Followed Hyperlink" xfId="930"/>
    <cellStyle name="Followed Hyperlink" xfId="931"/>
    <cellStyle name="Followed Hyperlink" xfId="932"/>
    <cellStyle name="Followed Hyperlink" xfId="933"/>
    <cellStyle name="Followed Hyperlink" xfId="934"/>
    <cellStyle name="Followed Hyperlink" xfId="935"/>
    <cellStyle name="Followed Hyperlink" xfId="936"/>
    <cellStyle name="Followed Hyperlink" xfId="937"/>
    <cellStyle name="Followed Hyperlink" xfId="938"/>
    <cellStyle name="Followed Hyperlink" xfId="939"/>
    <cellStyle name="Followed Hyperlink" xfId="940"/>
    <cellStyle name="Followed Hyperlink" xfId="941"/>
    <cellStyle name="Followed Hyperlink" xfId="942"/>
    <cellStyle name="Followed Hyperlink" xfId="943"/>
    <cellStyle name="Followed Hyperlink" xfId="944"/>
    <cellStyle name="Followed Hyperlink" xfId="945"/>
    <cellStyle name="Followed Hyperlink" xfId="946"/>
    <cellStyle name="Followed Hyperlink" xfId="947"/>
    <cellStyle name="Followed Hyperlink" xfId="948"/>
    <cellStyle name="Followed Hyperlink" xfId="949"/>
    <cellStyle name="Followed Hyperlink" xfId="950"/>
    <cellStyle name="Followed Hyperlink" xfId="951"/>
    <cellStyle name="Followed Hyperlink" xfId="952"/>
    <cellStyle name="Followed Hyperlink" xfId="953"/>
    <cellStyle name="Followed Hyperlink" xfId="954"/>
    <cellStyle name="Followed Hyperlink" xfId="955"/>
    <cellStyle name="Followed Hyperlink" xfId="956"/>
    <cellStyle name="Followed Hyperlink" xfId="957"/>
    <cellStyle name="Followed Hyperlink" xfId="958"/>
    <cellStyle name="Followed Hyperlink" xfId="959"/>
    <cellStyle name="Followed Hyperlink" xfId="960"/>
    <cellStyle name="Followed Hyperlink" xfId="961"/>
    <cellStyle name="Followed Hyperlink" xfId="962"/>
    <cellStyle name="Followed Hyperlink" xfId="963"/>
    <cellStyle name="Followed Hyperlink" xfId="964"/>
    <cellStyle name="Followed Hyperlink" xfId="965"/>
    <cellStyle name="Followed Hyperlink" xfId="966"/>
    <cellStyle name="Followed Hyperlink" xfId="967"/>
    <cellStyle name="Followed Hyperlink" xfId="968"/>
    <cellStyle name="Followed Hyperlink" xfId="969"/>
    <cellStyle name="Followed Hyperlink" xfId="970"/>
    <cellStyle name="Followed Hyperlink" xfId="971"/>
    <cellStyle name="Followed Hyperlink" xfId="972"/>
    <cellStyle name="Followed Hyperlink" xfId="973"/>
    <cellStyle name="Followed Hyperlink" xfId="974"/>
    <cellStyle name="Followed Hyperlink" xfId="975"/>
    <cellStyle name="Followed Hyperlink" xfId="976"/>
    <cellStyle name="Followed Hyperlink" xfId="977"/>
    <cellStyle name="Followed Hyperlink" xfId="978"/>
    <cellStyle name="Followed Hyperlink" xfId="979"/>
    <cellStyle name="Followed Hyperlink" xfId="980"/>
    <cellStyle name="Followed Hyperlink" xfId="981"/>
    <cellStyle name="Followed Hyperlink" xfId="982"/>
    <cellStyle name="Followed Hyperlink" xfId="983"/>
    <cellStyle name="Followed Hyperlink" xfId="984"/>
    <cellStyle name="Followed Hyperlink" xfId="985"/>
    <cellStyle name="Followed Hyperlink" xfId="986"/>
    <cellStyle name="Followed Hyperlink" xfId="987"/>
    <cellStyle name="Followed Hyperlink" xfId="988"/>
    <cellStyle name="Followed Hyperlink" xfId="989"/>
    <cellStyle name="Followed Hyperlink" xfId="990"/>
    <cellStyle name="Followed Hyperlink" xfId="991"/>
    <cellStyle name="Followed Hyperlink" xfId="992"/>
    <cellStyle name="Followed Hyperlink" xfId="993"/>
    <cellStyle name="Followed Hyperlink" xfId="994"/>
    <cellStyle name="Followed Hyperlink" xfId="995"/>
    <cellStyle name="Followed Hyperlink" xfId="996"/>
    <cellStyle name="Followed Hyperlink" xfId="997"/>
    <cellStyle name="Followed Hyperlink" xfId="998"/>
    <cellStyle name="Followed Hyperlink" xfId="999"/>
    <cellStyle name="Followed Hyperlink" xfId="1000"/>
    <cellStyle name="Followed Hyperlink" xfId="1001"/>
    <cellStyle name="Followed Hyperlink" xfId="1002"/>
    <cellStyle name="Followed Hyperlink" xfId="1003"/>
    <cellStyle name="Followed Hyperlink" xfId="1004"/>
    <cellStyle name="Followed Hyperlink" xfId="1005"/>
    <cellStyle name="Followed Hyperlink" xfId="1006"/>
    <cellStyle name="Followed Hyperlink" xfId="1007"/>
    <cellStyle name="Followed Hyperlink" xfId="1008"/>
    <cellStyle name="Followed Hyperlink" xfId="1009"/>
    <cellStyle name="Followed Hyperlink" xfId="1010"/>
    <cellStyle name="Followed Hyperlink" xfId="1011"/>
    <cellStyle name="Followed Hyperlink" xfId="1012"/>
    <cellStyle name="Followed Hyperlink" xfId="1013"/>
    <cellStyle name="Followed Hyperlink" xfId="1014"/>
    <cellStyle name="Followed Hyperlink" xfId="1015"/>
    <cellStyle name="Followed Hyperlink" xfId="1016"/>
    <cellStyle name="Followed Hyperlink" xfId="1017"/>
    <cellStyle name="Followed Hyperlink" xfId="1018"/>
    <cellStyle name="Followed Hyperlink" xfId="1019"/>
    <cellStyle name="Followed Hyperlink" xfId="1020"/>
    <cellStyle name="Followed Hyperlink" xfId="1021"/>
    <cellStyle name="Followed Hyperlink" xfId="1022"/>
    <cellStyle name="Followed Hyperlink" xfId="1023"/>
    <cellStyle name="Followed Hyperlink" xfId="1024"/>
    <cellStyle name="Followed Hyperlink" xfId="1025"/>
    <cellStyle name="Followed Hyperlink" xfId="1026"/>
    <cellStyle name="Followed Hyperlink" xfId="1027"/>
    <cellStyle name="Followed Hyperlink" xfId="1028"/>
    <cellStyle name="Followed Hyperlink" xfId="1029"/>
    <cellStyle name="Followed Hyperlink" xfId="1030"/>
    <cellStyle name="Followed Hyperlink" xfId="1031"/>
    <cellStyle name="Followed Hyperlink" xfId="1032"/>
    <cellStyle name="Followed Hyperlink" xfId="1033"/>
    <cellStyle name="Followed Hyperlink" xfId="1034"/>
    <cellStyle name="Followed Hyperlink" xfId="1035"/>
    <cellStyle name="Followed Hyperlink" xfId="1036"/>
    <cellStyle name="Followed Hyperlink" xfId="1037"/>
    <cellStyle name="Followed Hyperlink" xfId="1038"/>
    <cellStyle name="Followed Hyperlink" xfId="1039"/>
    <cellStyle name="Followed Hyperlink" xfId="1040"/>
    <cellStyle name="Followed Hyperlink" xfId="1041"/>
    <cellStyle name="Followed Hyperlink" xfId="1042"/>
    <cellStyle name="Followed Hyperlink" xfId="1043"/>
    <cellStyle name="Followed Hyperlink" xfId="1044"/>
    <cellStyle name="Followed Hyperlink" xfId="1045"/>
    <cellStyle name="Followed Hyperlink" xfId="1046"/>
    <cellStyle name="Followed Hyperlink" xfId="1047"/>
    <cellStyle name="Followed Hyperlink" xfId="1048"/>
    <cellStyle name="Followed Hyperlink" xfId="1049"/>
    <cellStyle name="Followed Hyperlink" xfId="1050"/>
    <cellStyle name="Followed Hyperlink" xfId="1051"/>
    <cellStyle name="Followed Hyperlink" xfId="1052"/>
    <cellStyle name="Followed Hyperlink" xfId="1053"/>
    <cellStyle name="Followed Hyperlink" xfId="1054"/>
    <cellStyle name="Followed Hyperlink" xfId="1055"/>
    <cellStyle name="Followed Hyperlink" xfId="1056"/>
    <cellStyle name="Followed Hyperlink" xfId="1057"/>
    <cellStyle name="Followed Hyperlink" xfId="1058"/>
    <cellStyle name="Followed Hyperlink" xfId="1059"/>
    <cellStyle name="Followed Hyperlink" xfId="1060"/>
    <cellStyle name="Followed Hyperlink" xfId="1061"/>
    <cellStyle name="Followed Hyperlink" xfId="1062"/>
    <cellStyle name="Followed Hyperlink" xfId="1063"/>
    <cellStyle name="Followed Hyperlink" xfId="1064"/>
    <cellStyle name="Followed Hyperlink" xfId="1065"/>
    <cellStyle name="Followed Hyperlink" xfId="1066"/>
    <cellStyle name="Followed Hyperlink" xfId="1067"/>
    <cellStyle name="Followed Hyperlink" xfId="1068"/>
    <cellStyle name="Followed Hyperlink" xfId="1069"/>
    <cellStyle name="Followed Hyperlink" xfId="1070"/>
    <cellStyle name="Followed Hyperlink" xfId="1071"/>
    <cellStyle name="Followed Hyperlink" xfId="1072"/>
    <cellStyle name="Followed Hyperlink" xfId="1073"/>
    <cellStyle name="Followed Hyperlink" xfId="1074"/>
    <cellStyle name="Followed Hyperlink" xfId="1075"/>
    <cellStyle name="Followed Hyperlink" xfId="1076"/>
    <cellStyle name="Followed Hyperlink" xfId="1077"/>
    <cellStyle name="Followed Hyperlink" xfId="1078"/>
    <cellStyle name="Followed Hyperlink" xfId="1079"/>
    <cellStyle name="Followed Hyperlink" xfId="1080"/>
    <cellStyle name="Followed Hyperlink" xfId="1081"/>
    <cellStyle name="Followed Hyperlink" xfId="1082"/>
    <cellStyle name="Followed Hyperlink" xfId="1083"/>
    <cellStyle name="Followed Hyperlink" xfId="1084"/>
    <cellStyle name="Followed Hyperlink" xfId="1085"/>
    <cellStyle name="Followed Hyperlink" xfId="1086"/>
    <cellStyle name="Followed Hyperlink" xfId="1087"/>
    <cellStyle name="Followed Hyperlink" xfId="1088"/>
    <cellStyle name="Followed Hyperlink" xfId="1089"/>
    <cellStyle name="Followed Hyperlink" xfId="1090"/>
    <cellStyle name="Followed Hyperlink" xfId="1091"/>
    <cellStyle name="Followed Hyperlink" xfId="1092"/>
    <cellStyle name="Followed Hyperlink" xfId="1093"/>
    <cellStyle name="Followed Hyperlink" xfId="1094"/>
    <cellStyle name="Followed Hyperlink" xfId="1095"/>
    <cellStyle name="Followed Hyperlink" xfId="1096"/>
    <cellStyle name="Followed Hyperlink" xfId="1097"/>
    <cellStyle name="Followed Hyperlink" xfId="1098"/>
    <cellStyle name="Followed Hyperlink" xfId="1099"/>
    <cellStyle name="Followed Hyperlink" xfId="1100"/>
    <cellStyle name="Followed Hyperlink" xfId="1101"/>
    <cellStyle name="Followed Hyperlink" xfId="1102"/>
    <cellStyle name="Followed Hyperlink" xfId="1103"/>
    <cellStyle name="Followed Hyperlink" xfId="1104"/>
    <cellStyle name="Followed Hyperlink" xfId="1105"/>
    <cellStyle name="Followed Hyperlink" xfId="1106"/>
    <cellStyle name="Followed Hyperlink" xfId="1107"/>
    <cellStyle name="Followed Hyperlink" xfId="1108"/>
    <cellStyle name="Followed Hyperlink" xfId="1109"/>
    <cellStyle name="Followed Hyperlink" xfId="1110"/>
    <cellStyle name="Followed Hyperlink" xfId="1111"/>
    <cellStyle name="Followed Hyperlink" xfId="1112"/>
    <cellStyle name="Followed Hyperlink" xfId="1113"/>
    <cellStyle name="Followed Hyperlink" xfId="1114"/>
    <cellStyle name="Followed Hyperlink" xfId="1115"/>
    <cellStyle name="Followed Hyperlink" xfId="1116"/>
    <cellStyle name="Followed Hyperlink" xfId="1117"/>
    <cellStyle name="Followed Hyperlink" xfId="1118"/>
    <cellStyle name="Followed Hyperlink" xfId="1119"/>
    <cellStyle name="Followed Hyperlink" xfId="1120"/>
    <cellStyle name="Followed Hyperlink" xfId="1121"/>
    <cellStyle name="Followed Hyperlink" xfId="1122"/>
    <cellStyle name="Followed Hyperlink" xfId="1123"/>
    <cellStyle name="Followed Hyperlink" xfId="1124"/>
    <cellStyle name="Followed Hyperlink" xfId="1125"/>
    <cellStyle name="Followed Hyperlink" xfId="1126"/>
    <cellStyle name="Followed Hyperlink" xfId="1127"/>
    <cellStyle name="Followed Hyperlink" xfId="1128"/>
    <cellStyle name="Followed Hyperlink" xfId="1129"/>
    <cellStyle name="Followed Hyperlink" xfId="1130"/>
    <cellStyle name="Followed Hyperlink" xfId="1131"/>
    <cellStyle name="Followed Hyperlink" xfId="1132"/>
    <cellStyle name="Followed Hyperlink" xfId="1133"/>
    <cellStyle name="Followed Hyperlink" xfId="1134"/>
    <cellStyle name="Followed Hyperlink" xfId="1135"/>
    <cellStyle name="Followed Hyperlink" xfId="1136"/>
    <cellStyle name="Followed Hyperlink" xfId="1137"/>
    <cellStyle name="Followed Hyperlink" xfId="1138"/>
    <cellStyle name="Followed Hyperlink" xfId="1139"/>
    <cellStyle name="Followed Hyperlink" xfId="1140"/>
    <cellStyle name="Followed Hyperlink" xfId="1141"/>
    <cellStyle name="Followed Hyperlink" xfId="1142"/>
    <cellStyle name="Followed Hyperlink" xfId="1143"/>
    <cellStyle name="Comma 2 2" xfId="1144"/>
    <cellStyle name="Currency 2" xfId="1145"/>
    <cellStyle name="Normal 2 2" xfId="1146"/>
    <cellStyle name="Followed Hyperlink" xfId="1147"/>
    <cellStyle name="Followed Hyperlink" xfId="1148"/>
    <cellStyle name="Followed Hyperlink" xfId="1149"/>
    <cellStyle name="Followed Hyperlink" xfId="1150"/>
    <cellStyle name="Followed Hyperlink" xfId="1151"/>
    <cellStyle name="Followed Hyperlink" xfId="1152"/>
    <cellStyle name="Followed Hyperlink" xfId="1153"/>
    <cellStyle name="Followed Hyperlink" xfId="1154"/>
    <cellStyle name="Followed Hyperlink" xfId="1155"/>
    <cellStyle name="Followed Hyperlink" xfId="1156"/>
    <cellStyle name="Followed Hyperlink" xfId="1157"/>
    <cellStyle name="Followed Hyperlink" xfId="1158"/>
    <cellStyle name="Followed Hyperlink" xfId="1159"/>
    <cellStyle name="Followed Hyperlink" xfId="1160"/>
    <cellStyle name="Followed Hyperlink" xfId="1161"/>
    <cellStyle name="Followed Hyperlink" xfId="1162"/>
    <cellStyle name="Followed Hyperlink" xfId="1163"/>
    <cellStyle name="Followed Hyperlink" xfId="1164"/>
    <cellStyle name="Followed Hyperlink" xfId="1165"/>
    <cellStyle name="Followed Hyperlink" xfId="1166"/>
    <cellStyle name="Followed Hyperlink" xfId="1167"/>
    <cellStyle name="Followed Hyperlink" xfId="1168"/>
    <cellStyle name="Followed Hyperlink" xfId="1169"/>
    <cellStyle name="Followed Hyperlink" xfId="1170"/>
    <cellStyle name="Followed Hyperlink" xfId="1171"/>
    <cellStyle name="Followed Hyperlink" xfId="1172"/>
    <cellStyle name="Followed Hyperlink" xfId="1173"/>
    <cellStyle name="Followed Hyperlink" xfId="1174"/>
    <cellStyle name="Followed Hyperlink" xfId="1175"/>
    <cellStyle name="Followed Hyperlink" xfId="1176"/>
    <cellStyle name="Followed Hyperlink" xfId="1177"/>
    <cellStyle name="Followed Hyperlink" xfId="1178"/>
    <cellStyle name="Followed Hyperlink" xfId="1179"/>
    <cellStyle name="Followed Hyperlink" xfId="1180"/>
    <cellStyle name="Followed Hyperlink" xfId="1181"/>
    <cellStyle name="Followed Hyperlink" xfId="1182"/>
    <cellStyle name="Followed Hyperlink" xfId="1183"/>
    <cellStyle name="Followed Hyperlink" xfId="1184"/>
    <cellStyle name="Followed Hyperlink" xfId="1185"/>
    <cellStyle name="Followed Hyperlink" xfId="1186"/>
    <cellStyle name="Followed Hyperlink" xfId="1187"/>
    <cellStyle name="Followed Hyperlink" xfId="1188"/>
    <cellStyle name="Followed Hyperlink" xfId="1189"/>
    <cellStyle name="Followed Hyperlink" xfId="1190"/>
    <cellStyle name="Followed Hyperlink" xfId="1191"/>
    <cellStyle name="Followed Hyperlink" xfId="1192"/>
    <cellStyle name="Followed Hyperlink" xfId="1193"/>
    <cellStyle name="Followed Hyperlink" xfId="1194"/>
    <cellStyle name="Followed Hyperlink" xfId="1195"/>
    <cellStyle name="Followed Hyperlink" xfId="1196"/>
    <cellStyle name="Followed Hyperlink" xfId="1197"/>
    <cellStyle name="Followed Hyperlink" xfId="1198"/>
    <cellStyle name="Followed Hyperlink" xfId="1199"/>
    <cellStyle name="Followed Hyperlink" xfId="1200"/>
    <cellStyle name="Followed Hyperlink" xfId="1201"/>
    <cellStyle name="Followed Hyperlink" xfId="1202"/>
    <cellStyle name="Followed Hyperlink" xfId="1203"/>
    <cellStyle name="Followed Hyperlink" xfId="1204"/>
    <cellStyle name="Followed Hyperlink" xfId="1205"/>
    <cellStyle name="Followed Hyperlink" xfId="1206"/>
    <cellStyle name="Followed Hyperlink" xfId="1207"/>
    <cellStyle name="Followed Hyperlink" xfId="1208"/>
    <cellStyle name="Followed Hyperlink" xfId="1209"/>
    <cellStyle name="Followed Hyperlink" xfId="1210"/>
    <cellStyle name="Followed Hyperlink" xfId="1211"/>
    <cellStyle name="Followed Hyperlink" xfId="1212"/>
    <cellStyle name="Followed Hyperlink" xfId="1213"/>
    <cellStyle name="Followed Hyperlink" xfId="1214"/>
    <cellStyle name="Followed Hyperlink" xfId="1215"/>
    <cellStyle name="Followed Hyperlink" xfId="1216"/>
    <cellStyle name="Followed Hyperlink" xfId="1217"/>
    <cellStyle name="Followed Hyperlink" xfId="1218"/>
    <cellStyle name="Followed Hyperlink" xfId="1219"/>
    <cellStyle name="Followed Hyperlink" xfId="1220"/>
    <cellStyle name="Followed Hyperlink" xfId="1221"/>
    <cellStyle name="Followed Hyperlink" xfId="1222"/>
    <cellStyle name="Followed Hyperlink" xfId="1223"/>
    <cellStyle name="Followed Hyperlink" xfId="1224"/>
    <cellStyle name="Comma 2 3" xfId="1225"/>
    <cellStyle name="Currency 3" xfId="1226"/>
    <cellStyle name="Comma 3" xfId="1227"/>
    <cellStyle name="Followed Hyperlink" xfId="1228"/>
    <cellStyle name="Followed Hyperlink" xfId="1229"/>
    <cellStyle name="Followed Hyperlink" xfId="1230"/>
    <cellStyle name="Followed Hyperlink" xfId="1231"/>
    <cellStyle name="Followed Hyperlink" xfId="1232"/>
    <cellStyle name="Followed Hyperlink" xfId="1233"/>
    <cellStyle name="Followed Hyperlink" xfId="1234"/>
    <cellStyle name="Followed Hyperlink" xfId="1235"/>
    <cellStyle name="Followed Hyperlink" xfId="1236"/>
    <cellStyle name="Followed Hyperlink" xfId="1237"/>
    <cellStyle name="Followed Hyperlink" xfId="1238"/>
    <cellStyle name="Followed Hyperlink" xfId="1239"/>
    <cellStyle name="Followed Hyperlink" xfId="1240"/>
    <cellStyle name="Followed Hyperlink" xfId="1241"/>
    <cellStyle name="Normal 2 2 2" xfId="1242"/>
    <cellStyle name="Comma 2 3 2" xfId="1243"/>
    <cellStyle name="Comma 2 4" xfId="1244"/>
    <cellStyle name="Normal 3 2" xfId="1245"/>
    <cellStyle name="Comma 2 2 2" xfId="1246"/>
    <cellStyle name="Currency 2 2" xfId="1247"/>
    <cellStyle name="Normal 2 2 2 2" xfId="1248"/>
    <cellStyle name="Comma 2 4 2" xfId="1249"/>
    <cellStyle name="Percent 2" xfId="1250"/>
    <cellStyle name="Comma 2 2 2 2" xfId="1251"/>
    <cellStyle name="Comma 2 4 2 2" xfId="1252"/>
    <cellStyle name="Followed Hyperlink" xfId="1253"/>
    <cellStyle name="Followed Hyperlink" xfId="1254"/>
    <cellStyle name="Followed Hyperlink" xfId="1255"/>
    <cellStyle name="Followed Hyperlink" xfId="1256"/>
    <cellStyle name="Followed Hyperlink" xfId="1257"/>
    <cellStyle name="Followed Hyperlink" xfId="1258"/>
    <cellStyle name="Followed Hyperlink" xfId="1259"/>
    <cellStyle name="Followed Hyperlink" xfId="1260"/>
    <cellStyle name="Followed Hyperlink" xfId="1261"/>
    <cellStyle name="Followed Hyperlink" xfId="1262"/>
    <cellStyle name="Followed Hyperlink" xfId="1263"/>
    <cellStyle name="Followed Hyperlink" xfId="1264"/>
    <cellStyle name="Followed Hyperlink" xfId="1265"/>
    <cellStyle name="Followed Hyperlink" xfId="1266"/>
    <cellStyle name="Comma 4" xfId="1267"/>
    <cellStyle name="Normal 2 3" xfId="1268"/>
    <cellStyle name="Comma 2 5" xfId="1269"/>
    <cellStyle name="Comma 3 2" xfId="1270"/>
    <cellStyle name="Normal 5" xfId="1271"/>
    <cellStyle name="Comma 2 2 3" xfId="1272"/>
    <cellStyle name="Normal 2 2 3" xfId="1273"/>
    <cellStyle name="Currency 3 2" xfId="1274"/>
    <cellStyle name="Normal 2 3 2" xfId="1275"/>
    <cellStyle name="Comma 4 2" xfId="1276"/>
    <cellStyle name="Comma 4 3" xfId="1277"/>
    <cellStyle name="Comma 4 4" xfId="1278"/>
    <cellStyle name="Comma 4 5" xfId="1279"/>
    <cellStyle name="Обычный 3" xfId="1280"/>
    <cellStyle name="Normal 2 3 3" xfId="1281"/>
    <cellStyle name="Comma 4 6" xfId="1282"/>
    <cellStyle name="Comma 4 7" xfId="1283"/>
    <cellStyle name="Normal 6" xfId="1284"/>
    <cellStyle name="Currency 4" xfId="1285"/>
    <cellStyle name="Comma 5" xfId="1286"/>
    <cellStyle name="Comma 2 2 2 3" xfId="1287"/>
    <cellStyle name="Comma 2 2 2 3 2" xfId="1288"/>
    <cellStyle name="Comma 2 2 2 3 2 2" xfId="1289"/>
    <cellStyle name="Comma 2 2 3 2" xfId="1290"/>
    <cellStyle name="Comma 2 2 3 2 2" xfId="1291"/>
    <cellStyle name="Comma 2 3 3" xfId="1292"/>
    <cellStyle name="Comma 2 3 3 2" xfId="1293"/>
    <cellStyle name="Comma 2 3 3 2 2" xfId="1294"/>
    <cellStyle name="Comma 2 4 3" xfId="1295"/>
    <cellStyle name="Comma 2 4 3 2" xfId="1296"/>
    <cellStyle name="Comma 2 4 3 2 2" xfId="1297"/>
    <cellStyle name="Comma 2 4 4" xfId="1298"/>
    <cellStyle name="Comma 2 4 4 2" xfId="1299"/>
    <cellStyle name="Comma 2 4 4 2 2" xfId="1300"/>
    <cellStyle name="Comma 2 4 5" xfId="1301"/>
    <cellStyle name="Comma 2 4 5 2" xfId="1302"/>
    <cellStyle name="Comma 2 4 5 2 2" xfId="1303"/>
    <cellStyle name="Currency 2 3" xfId="1304"/>
    <cellStyle name="Currency 5" xfId="1305"/>
    <cellStyle name="Currency 6" xfId="1306"/>
    <cellStyle name="Hyperlink 2" xfId="1307"/>
    <cellStyle name="Normal 10" xfId="1308"/>
    <cellStyle name="Normal 2 2 3 2" xfId="1309"/>
    <cellStyle name="Normal 2 2 3 2 2" xfId="1310"/>
    <cellStyle name="Normal 2 2_MCXETA yazarma- Copy" xfId="1311"/>
    <cellStyle name="Normal 2_---SUL--- GORI-HOSPITALI-BOLO" xfId="1312"/>
    <cellStyle name="Normal 30" xfId="1313"/>
    <cellStyle name="Normal 6 2" xfId="1314"/>
    <cellStyle name="Normal 7" xfId="1315"/>
    <cellStyle name="Normal 8" xfId="1316"/>
    <cellStyle name="Normal 9" xfId="1317"/>
    <cellStyle name="Normal 11" xfId="1318"/>
    <cellStyle name="Normal 12" xfId="1319"/>
    <cellStyle name="Normal 13" xfId="1320"/>
    <cellStyle name="Normal 14" xfId="1321"/>
    <cellStyle name="Normal 15" xfId="1322"/>
    <cellStyle name="Normal 16" xfId="1323"/>
    <cellStyle name="Normal 17" xfId="1324"/>
    <cellStyle name="Normal 18" xfId="1325"/>
    <cellStyle name="Normal 19" xfId="1326"/>
    <cellStyle name="Normal 20" xfId="1327"/>
    <cellStyle name="Normal 21" xfId="1328"/>
    <cellStyle name="Normal 22" xfId="1329"/>
    <cellStyle name="Normal 23" xfId="1330"/>
    <cellStyle name="Comma 6" xfId="1331"/>
    <cellStyle name="Normal 24" xfId="1332"/>
    <cellStyle name="normální 2" xfId="1333"/>
    <cellStyle name="procent 2" xfId="1334"/>
    <cellStyle name="Normal 25" xfId="1335"/>
    <cellStyle name="Currency 7" xfId="1336"/>
    <cellStyle name="Comma 7" xfId="1337"/>
    <cellStyle name="Normal 26" xfId="1338"/>
    <cellStyle name="Normal 27" xfId="1339"/>
    <cellStyle name="Normal 28" xfId="1340"/>
    <cellStyle name="Normal 29" xfId="1341"/>
    <cellStyle name="Normal 31" xfId="1342"/>
    <cellStyle name="Normal 32" xfId="1343"/>
    <cellStyle name="Normal 33" xfId="1344"/>
    <cellStyle name="Normal 34" xfId="1345"/>
    <cellStyle name="Normal 35" xfId="1346"/>
    <cellStyle name="Normal 36" xfId="1347"/>
    <cellStyle name="Normal 37" xfId="1348"/>
    <cellStyle name="Normal 38" xfId="1349"/>
    <cellStyle name="Normal 39" xfId="1350"/>
    <cellStyle name="Normal 40" xfId="1351"/>
    <cellStyle name="Normal 41" xfId="1352"/>
    <cellStyle name="Normal 42" xfId="1353"/>
    <cellStyle name="Normal 43" xfId="1354"/>
    <cellStyle name="Normal 44" xfId="1355"/>
    <cellStyle name="Normal 45" xfId="1356"/>
    <cellStyle name="Normal 46" xfId="1357"/>
    <cellStyle name="Normal 47" xfId="1358"/>
    <cellStyle name="Normal 48" xfId="1359"/>
    <cellStyle name="Normal 49" xfId="1360"/>
    <cellStyle name="Normal 50" xfId="1361"/>
    <cellStyle name="Normal 51" xfId="1362"/>
    <cellStyle name="Normal 52" xfId="1363"/>
    <cellStyle name="Normal 53" xfId="1364"/>
    <cellStyle name="Normal 54" xfId="1365"/>
    <cellStyle name="Normal 55" xfId="1366"/>
    <cellStyle name="Normal 56" xfId="1367"/>
    <cellStyle name="Normal 57" xfId="1368"/>
    <cellStyle name="Comma 4 8" xfId="1369"/>
    <cellStyle name="Normal 5 2" xfId="1370"/>
    <cellStyle name="Normal 58" xfId="1371"/>
    <cellStyle name="Normal 58 2" xfId="1372"/>
    <cellStyle name="Normal 2 4" xfId="1373"/>
    <cellStyle name="Normal 59" xfId="1374"/>
    <cellStyle name="Currency 8" xfId="1375"/>
    <cellStyle name="Comma 8" xfId="1376"/>
    <cellStyle name="Normal 58 3" xfId="1377"/>
    <cellStyle name="Normal_1 axali Fasebi" xfId="1378"/>
    <cellStyle name="Normal 28 2" xfId="137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4</xdr:col>
      <xdr:colOff>257175</xdr:colOff>
      <xdr:row>4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00025"/>
          <a:ext cx="1504950" cy="923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0</xdr:row>
      <xdr:rowOff>57150</xdr:rowOff>
    </xdr:from>
    <xdr:to>
      <xdr:col>13</xdr:col>
      <xdr:colOff>790575</xdr:colOff>
      <xdr:row>16</xdr:row>
      <xdr:rowOff>28575</xdr:rowOff>
    </xdr:to>
    <xdr:sp macro="" textlink="">
      <xdr:nvSpPr>
        <xdr:cNvPr id="2" name="TextBox 1"/>
        <xdr:cNvSpPr txBox="1"/>
      </xdr:nvSpPr>
      <xdr:spPr>
        <a:xfrm>
          <a:off x="9525000" y="57150"/>
          <a:ext cx="6696075" cy="3171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ka-GE" sz="1100" b="1">
              <a:solidFill>
                <a:srgbClr val="FF0000"/>
              </a:solidFill>
            </a:rPr>
            <a:t>ხარჯთაღრიცხვის</a:t>
          </a:r>
          <a:r>
            <a:rPr lang="ka-GE" sz="1100" b="1" baseline="0">
              <a:solidFill>
                <a:srgbClr val="FF0000"/>
              </a:solidFill>
            </a:rPr>
            <a:t> შევსების ინსტრუქცია</a:t>
          </a:r>
        </a:p>
        <a:p>
          <a:pPr algn="ctr"/>
          <a:endParaRPr lang="ka-GE" sz="1100" b="1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დაუშვებელია ხარჯთაღრიცხვის ფორმაში ცვლილებების შეტანა (რომელიმე პოზიციის დამატება ან/და ამოკლება)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იმ შემთხვევაში თუ მონაწილე კომპანია თვლის, რომ წარმოდგენილი ფორმა სრულად არ მოიცავს შესასრულებელ სამუშაოებს და დასამატებელია რომელიმე პოზიცია, ესეთი პოზიციის განფასება წარმოდგენილი უნდა იყოს ხარჯთაღრიცხვის ფორმაში არსებულ ბოლო გვერდზე "სხვა სამუშაოები"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თუ მონაწილე კომპანია თვლის, რომ წარმოდგენილ ფორმაში, რომელიმე პოზიცია ზედმეტია და არ საჭიროებს შესრულებას (ანუ განფასებას) ესეთი პოზიცია მონაწილე კომპანიამ უნდა დატოვოს უცვლელი, ფასის მითითების გარეშე.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ზემოთ მოცემული ინსტრუქციის დარღვევის შემთხვევაში (ხარჯთაღრიცხვის ფორმაში ცვლილებების შეტანის შემთხვევაში) მონაწილე კომპანია ექვემდებარება ტენდერიდან დისკუალიფიკაციას და არ მოხდება მის მიერ წარმოდგენილი წინადადების განხილვა.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endParaRPr lang="ka-GE" sz="1100" b="0" baseline="0">
            <a:solidFill>
              <a:sysClr val="windowText" lastClr="000000"/>
            </a:solidFill>
          </a:endParaRPr>
        </a:p>
        <a:p>
          <a:pPr algn="ctr"/>
          <a:endParaRPr lang="ka-GE" sz="1100" b="1" baseline="0">
            <a:solidFill>
              <a:srgbClr val="FF0000"/>
            </a:solidFill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1038225</xdr:colOff>
      <xdr:row>14</xdr:row>
      <xdr:rowOff>142875</xdr:rowOff>
    </xdr:from>
    <xdr:ext cx="0" cy="123825"/>
    <xdr:sp macro="" textlink="">
      <xdr:nvSpPr>
        <xdr:cNvPr id="2" name="TextBox 1"/>
        <xdr:cNvSpPr txBox="1"/>
      </xdr:nvSpPr>
      <xdr:spPr>
        <a:xfrm>
          <a:off x="9801225" y="4419600"/>
          <a:ext cx="0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Inovat\_vzory\NKC%20xxx_15_V1%20elektroinstalace%201505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  <sheetName val="FitOutConfCentre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  <sheetName val="FitOutConfCentre"/>
      <sheetName val="TABLO-3"/>
      <sheetName val="DIM-LOBBY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37"/>
  <sheetViews>
    <sheetView showGridLines="0" tabSelected="1" workbookViewId="0" topLeftCell="A1">
      <selection activeCell="F22" sqref="F22"/>
    </sheetView>
  </sheetViews>
  <sheetFormatPr defaultColWidth="11.00390625" defaultRowHeight="15.75"/>
  <cols>
    <col min="1" max="1" width="4.25390625" style="60" customWidth="1"/>
    <col min="2" max="2" width="32.00390625" style="60" bestFit="1" customWidth="1"/>
    <col min="3" max="3" width="19.25390625" style="60" bestFit="1" customWidth="1"/>
    <col min="4" max="4" width="17.25390625" style="60" customWidth="1"/>
    <col min="5" max="5" width="9.125" style="60" customWidth="1"/>
    <col min="6" max="6" width="43.00390625" style="60" customWidth="1"/>
    <col min="7" max="7" width="11.625" style="60" bestFit="1" customWidth="1"/>
    <col min="8" max="16384" width="11.00390625" style="60" customWidth="1"/>
  </cols>
  <sheetData>
    <row r="1" s="61" customFormat="1" ht="15.75"/>
    <row r="2" spans="1:4" ht="18.75">
      <c r="A2" s="61"/>
      <c r="B2" s="183" t="s">
        <v>421</v>
      </c>
      <c r="C2" s="184" t="s">
        <v>426</v>
      </c>
      <c r="D2" s="62"/>
    </row>
    <row r="3" spans="2:4" s="61" customFormat="1" ht="18.75">
      <c r="B3" s="183" t="s">
        <v>422</v>
      </c>
      <c r="C3" s="184" t="s">
        <v>423</v>
      </c>
      <c r="D3" s="62"/>
    </row>
    <row r="4" spans="2:4" s="61" customFormat="1" ht="18.75">
      <c r="B4" s="183" t="s">
        <v>424</v>
      </c>
      <c r="C4" s="342" t="s">
        <v>462</v>
      </c>
      <c r="D4" s="62"/>
    </row>
    <row r="5" spans="2:4" s="61" customFormat="1" ht="18.75">
      <c r="B5" s="183" t="s">
        <v>425</v>
      </c>
      <c r="C5" s="343" t="s">
        <v>463</v>
      </c>
      <c r="D5" s="62"/>
    </row>
    <row r="6" spans="1:3" ht="9" customHeight="1">
      <c r="A6" s="63"/>
      <c r="B6" s="185"/>
      <c r="C6" s="185"/>
    </row>
    <row r="7" spans="1:3" s="61" customFormat="1" ht="15.75">
      <c r="A7" s="63"/>
      <c r="B7" s="183" t="s">
        <v>427</v>
      </c>
      <c r="C7" s="341">
        <v>2.6593</v>
      </c>
    </row>
    <row r="8" spans="1:3" s="61" customFormat="1" ht="6.6" customHeight="1">
      <c r="A8" s="63"/>
      <c r="B8" s="185"/>
      <c r="C8" s="185"/>
    </row>
    <row r="9" spans="1:3" s="61" customFormat="1" ht="15.75">
      <c r="A9" s="63"/>
      <c r="B9" s="183" t="s">
        <v>428</v>
      </c>
      <c r="C9" s="186">
        <v>2400</v>
      </c>
    </row>
    <row r="10" spans="1:3" s="61" customFormat="1" ht="16.5" thickBot="1">
      <c r="A10" s="63"/>
      <c r="B10" s="122"/>
      <c r="C10" s="123"/>
    </row>
    <row r="11" spans="1:5" s="126" customFormat="1" ht="19.9" customHeight="1" thickBot="1">
      <c r="A11" s="124" t="s">
        <v>429</v>
      </c>
      <c r="B11" s="124" t="s">
        <v>430</v>
      </c>
      <c r="C11" s="124" t="s">
        <v>431</v>
      </c>
      <c r="D11" s="120" t="s">
        <v>432</v>
      </c>
      <c r="E11" s="120" t="s">
        <v>342</v>
      </c>
    </row>
    <row r="12" spans="1:5" ht="15.75">
      <c r="A12" s="64">
        <v>1</v>
      </c>
      <c r="B12" s="128" t="s">
        <v>14</v>
      </c>
      <c r="C12" s="204">
        <f>'1 მოსაზადებელი სამუშაოები'!C9</f>
        <v>8500</v>
      </c>
      <c r="D12" s="129">
        <f aca="true" t="shared" si="0" ref="D12:D20">C12/$C$9</f>
        <v>3.5416666666666665</v>
      </c>
      <c r="E12" s="130">
        <f aca="true" t="shared" si="1" ref="E12:E19">C12/$C$20</f>
        <v>0.012055431069814859</v>
      </c>
    </row>
    <row r="13" spans="1:5" ht="15.75">
      <c r="A13" s="7">
        <v>2</v>
      </c>
      <c r="B13" s="125" t="s">
        <v>19</v>
      </c>
      <c r="C13" s="65">
        <f>'2 ელექტროობა'!J135</f>
        <v>179496.4075632541</v>
      </c>
      <c r="D13" s="67">
        <f t="shared" si="0"/>
        <v>74.79016981802253</v>
      </c>
      <c r="E13" s="66">
        <f t="shared" si="1"/>
        <v>0.2545772433715534</v>
      </c>
    </row>
    <row r="14" spans="1:5" ht="15.75">
      <c r="A14" s="7">
        <v>3</v>
      </c>
      <c r="B14" s="125" t="s">
        <v>16</v>
      </c>
      <c r="C14" s="68">
        <f>' 3 ვენტილაცია'!J164</f>
        <v>185561.42198072805</v>
      </c>
      <c r="D14" s="67">
        <f t="shared" si="0"/>
        <v>77.31725915863669</v>
      </c>
      <c r="E14" s="66">
        <f t="shared" si="1"/>
        <v>0.26317916845947</v>
      </c>
    </row>
    <row r="15" spans="1:5" ht="15.75">
      <c r="A15" s="7">
        <v>4</v>
      </c>
      <c r="B15" s="125" t="s">
        <v>17</v>
      </c>
      <c r="C15" s="68">
        <f>'4 გათბობა-გაგრილება'!J67</f>
        <v>211315.16861278866</v>
      </c>
      <c r="D15" s="67">
        <f t="shared" si="0"/>
        <v>88.04798692199527</v>
      </c>
      <c r="E15" s="66">
        <f t="shared" si="1"/>
        <v>0.2997053469667974</v>
      </c>
    </row>
    <row r="16" spans="1:6" ht="15.75">
      <c r="A16" s="7">
        <v>5</v>
      </c>
      <c r="B16" s="125" t="s">
        <v>99</v>
      </c>
      <c r="C16" s="358">
        <v>22518.84</v>
      </c>
      <c r="D16" s="67">
        <f t="shared" si="0"/>
        <v>9.38285</v>
      </c>
      <c r="E16" s="66">
        <f t="shared" si="1"/>
        <v>0.03193815569319878</v>
      </c>
      <c r="F16" s="359" t="s">
        <v>488</v>
      </c>
    </row>
    <row r="17" spans="1:5" s="61" customFormat="1" ht="16.5" thickBot="1">
      <c r="A17" s="7">
        <v>6</v>
      </c>
      <c r="B17" s="125" t="s">
        <v>28</v>
      </c>
      <c r="C17" s="68">
        <f>'6 სუსტი დენები'!J65</f>
        <v>60357.46757782197</v>
      </c>
      <c r="D17" s="67">
        <f t="shared" si="0"/>
        <v>25.148944824092485</v>
      </c>
      <c r="E17" s="127">
        <f t="shared" si="1"/>
        <v>0.08560415175682563</v>
      </c>
    </row>
    <row r="18" spans="1:5" s="61" customFormat="1" ht="15.75">
      <c r="A18" s="7">
        <v>7</v>
      </c>
      <c r="B18" s="125" t="s">
        <v>116</v>
      </c>
      <c r="C18" s="68">
        <f>'7 ხანძარქრობა'!J38</f>
        <v>34203.09650289667</v>
      </c>
      <c r="D18" s="67">
        <f t="shared" si="0"/>
        <v>14.251290209540278</v>
      </c>
      <c r="E18" s="66">
        <f t="shared" si="1"/>
        <v>0.048509773207634874</v>
      </c>
    </row>
    <row r="19" spans="1:5" s="61" customFormat="1" ht="16.5" thickBot="1">
      <c r="A19" s="7">
        <v>8</v>
      </c>
      <c r="B19" s="125" t="s">
        <v>461</v>
      </c>
      <c r="C19" s="68">
        <f>'8 სხვა სამუშოები'!J88</f>
        <v>3124.002809761967</v>
      </c>
      <c r="D19" s="67">
        <f t="shared" si="0"/>
        <v>1.3016678374008195</v>
      </c>
      <c r="E19" s="127">
        <f t="shared" si="1"/>
        <v>0.004430729474705098</v>
      </c>
    </row>
    <row r="20" spans="1:4" s="121" customFormat="1" ht="21" customHeight="1" thickBot="1">
      <c r="A20" s="381" t="s">
        <v>449</v>
      </c>
      <c r="B20" s="382"/>
      <c r="C20" s="205">
        <f>SUM(C12:C19)</f>
        <v>705076.4050472514</v>
      </c>
      <c r="D20" s="206">
        <f t="shared" si="0"/>
        <v>293.78183543635475</v>
      </c>
    </row>
    <row r="21" spans="1:8" ht="16.5" thickBot="1">
      <c r="A21" s="69"/>
      <c r="H21" s="70"/>
    </row>
    <row r="22" spans="1:4" s="121" customFormat="1" ht="21" customHeight="1" thickBot="1">
      <c r="A22" s="381" t="s">
        <v>450</v>
      </c>
      <c r="B22" s="382"/>
      <c r="C22" s="205">
        <f>C20*C7</f>
        <v>1875009.6839421557</v>
      </c>
      <c r="D22" s="206">
        <f>C22/$C$9</f>
        <v>781.2540349758982</v>
      </c>
    </row>
    <row r="23" spans="1:5" ht="18">
      <c r="A23" s="69"/>
      <c r="B23" s="71"/>
      <c r="D23" s="72"/>
      <c r="E23" s="73"/>
    </row>
    <row r="24" ht="15.75">
      <c r="A24" s="69"/>
    </row>
    <row r="25" spans="1:4" ht="15.75">
      <c r="A25" s="69"/>
      <c r="C25" s="70"/>
      <c r="D25" s="70"/>
    </row>
    <row r="26" ht="15.75">
      <c r="C26" s="70"/>
    </row>
    <row r="27" ht="15.75">
      <c r="C27" s="70"/>
    </row>
    <row r="29" ht="15.75">
      <c r="C29" s="72"/>
    </row>
    <row r="30" ht="15.75">
      <c r="C30" s="73"/>
    </row>
    <row r="31" ht="15.75">
      <c r="C31" s="73"/>
    </row>
    <row r="32" ht="15.75">
      <c r="C32" s="73"/>
    </row>
    <row r="33" ht="15.75">
      <c r="C33" s="73"/>
    </row>
    <row r="34" ht="15.75">
      <c r="C34" s="73"/>
    </row>
    <row r="35" ht="15.75">
      <c r="C35" s="73"/>
    </row>
    <row r="36" ht="15.75">
      <c r="C36" s="73"/>
    </row>
    <row r="37" ht="15.75">
      <c r="C37" s="73"/>
    </row>
  </sheetData>
  <mergeCells count="2">
    <mergeCell ref="A22:B22"/>
    <mergeCell ref="A20:B20"/>
  </mergeCells>
  <printOptions/>
  <pageMargins left="0.4117647058823529" right="0.31" top="1" bottom="1" header="0.5" footer="0.5"/>
  <pageSetup fitToHeight="1" fitToWidth="1" horizontalDpi="600" verticalDpi="600" orientation="portrait" paperSize="9" r:id="rId4"/>
  <headerFooter>
    <oddFooter>&amp;L&amp;"Calibri,Regular"&amp;K000000For any queries please contact at:    cmc@cmconsulting.ge &amp;R&amp;"Calibri,Regular"&amp;K000000&amp;N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C9"/>
  <sheetViews>
    <sheetView showGridLines="0" workbookViewId="0" topLeftCell="A1">
      <selection activeCell="G11" sqref="G11"/>
    </sheetView>
  </sheetViews>
  <sheetFormatPr defaultColWidth="8.875" defaultRowHeight="15.75"/>
  <cols>
    <col min="1" max="1" width="6.50390625" style="30" customWidth="1"/>
    <col min="2" max="2" width="20.125" style="308" customWidth="1"/>
    <col min="3" max="3" width="10.125" style="30" bestFit="1" customWidth="1"/>
    <col min="4" max="17" width="8.875" style="30" customWidth="1"/>
    <col min="18" max="16384" width="8.875" style="15" customWidth="1"/>
  </cols>
  <sheetData>
    <row r="1" spans="1:2" ht="18">
      <c r="A1" s="304"/>
      <c r="B1" s="305"/>
    </row>
    <row r="2" spans="1:2" ht="18">
      <c r="A2" s="306" t="s">
        <v>459</v>
      </c>
      <c r="B2" s="307"/>
    </row>
    <row r="3" spans="1:2" ht="16.5" customHeight="1">
      <c r="A3" s="390"/>
      <c r="B3" s="390"/>
    </row>
    <row r="4" spans="1:2" ht="15.75">
      <c r="A4" s="390"/>
      <c r="B4" s="390"/>
    </row>
    <row r="5" spans="1:2" ht="15.75">
      <c r="A5" s="391"/>
      <c r="B5" s="391"/>
    </row>
    <row r="6" spans="1:2" ht="16.5" thickBot="1">
      <c r="A6" s="385"/>
      <c r="B6" s="385"/>
    </row>
    <row r="7" spans="1:3" ht="15.75">
      <c r="A7" s="386" t="s">
        <v>429</v>
      </c>
      <c r="B7" s="388" t="s">
        <v>430</v>
      </c>
      <c r="C7" s="383" t="s">
        <v>458</v>
      </c>
    </row>
    <row r="8" spans="1:3" ht="15.75">
      <c r="A8" s="387"/>
      <c r="B8" s="389"/>
      <c r="C8" s="384"/>
    </row>
    <row r="9" spans="1:3" ht="18" customHeight="1" thickBot="1">
      <c r="A9" s="202" t="s">
        <v>0</v>
      </c>
      <c r="B9" s="203" t="s">
        <v>457</v>
      </c>
      <c r="C9" s="207">
        <v>8500</v>
      </c>
    </row>
  </sheetData>
  <sheetProtection algorithmName="SHA-512" hashValue="Rfqi+KCrsy/Qo5206hfX0KMU5kTtqGkbMvGmDEZuEJAW+HVOOQUAiCa+MLAu6w9d5sSWJh/gavAWjs1Ozq9Y7Q==" saltValue="UxLPq+sLgSsXpFAJWO3N5w==" spinCount="100000" sheet="1" objects="1" scenarios="1"/>
  <mergeCells count="7">
    <mergeCell ref="C7:C8"/>
    <mergeCell ref="A6:B6"/>
    <mergeCell ref="A7:A8"/>
    <mergeCell ref="B7:B8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139"/>
  <sheetViews>
    <sheetView showGridLines="0" zoomScale="77" zoomScaleNormal="77" zoomScalePageLayoutView="115" workbookViewId="0" topLeftCell="A1">
      <pane ySplit="9" topLeftCell="A110" activePane="bottomLeft" state="frozen"/>
      <selection pane="topLeft" activeCell="A292" sqref="A292:XFD292"/>
      <selection pane="bottomLeft" activeCell="B122" sqref="B122"/>
    </sheetView>
  </sheetViews>
  <sheetFormatPr defaultColWidth="8.875" defaultRowHeight="15.75"/>
  <cols>
    <col min="1" max="1" width="4.50390625" style="15" customWidth="1"/>
    <col min="2" max="2" width="71.25390625" style="108" customWidth="1"/>
    <col min="3" max="3" width="11.25390625" style="15" bestFit="1" customWidth="1"/>
    <col min="4" max="4" width="7.375" style="15" customWidth="1"/>
    <col min="5" max="5" width="5.75390625" style="15" customWidth="1"/>
    <col min="6" max="6" width="10.875" style="15" bestFit="1" customWidth="1"/>
    <col min="7" max="7" width="18.25390625" style="15" customWidth="1"/>
    <col min="8" max="8" width="11.625" style="15" bestFit="1" customWidth="1"/>
    <col min="9" max="9" width="14.375" style="15" customWidth="1"/>
    <col min="10" max="10" width="15.375" style="15" customWidth="1"/>
    <col min="11" max="11" width="14.25390625" style="35" customWidth="1"/>
    <col min="12" max="12" width="3.625" style="35" customWidth="1"/>
    <col min="13" max="13" width="15.875" style="15" bestFit="1" customWidth="1"/>
    <col min="14" max="14" width="14.25390625" style="15" customWidth="1"/>
    <col min="15" max="15" width="2.125" style="15" customWidth="1"/>
    <col min="16" max="16" width="15.875" style="15" bestFit="1" customWidth="1"/>
    <col min="17" max="17" width="14.25390625" style="15" customWidth="1"/>
    <col min="18" max="18" width="6.625" style="15" customWidth="1"/>
    <col min="19" max="19" width="7.75390625" style="15" bestFit="1" customWidth="1"/>
    <col min="20" max="16384" width="8.875" style="15" customWidth="1"/>
  </cols>
  <sheetData>
    <row r="1" spans="1:17" ht="18.75" thickBot="1">
      <c r="A1" s="8"/>
      <c r="B1" s="407"/>
      <c r="C1" s="407"/>
      <c r="D1" s="407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408" t="s">
        <v>451</v>
      </c>
      <c r="B2" s="409"/>
      <c r="C2" s="16"/>
      <c r="D2" s="10"/>
      <c r="E2" s="9"/>
      <c r="F2" s="10"/>
      <c r="G2" s="17"/>
      <c r="H2" s="410" t="s">
        <v>445</v>
      </c>
      <c r="I2" s="411"/>
      <c r="J2" s="412"/>
      <c r="K2" s="18"/>
      <c r="L2" s="18"/>
      <c r="M2" s="14"/>
      <c r="N2" s="19"/>
      <c r="P2" s="14"/>
      <c r="Q2" s="19"/>
    </row>
    <row r="3" spans="1:17" ht="16.5" customHeight="1" thickBot="1">
      <c r="A3" s="413"/>
      <c r="B3" s="413"/>
      <c r="C3" s="413"/>
      <c r="D3" s="413"/>
      <c r="E3" s="413"/>
      <c r="F3" s="413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413"/>
      <c r="B4" s="413"/>
      <c r="C4" s="413"/>
      <c r="D4" s="413"/>
      <c r="E4" s="413"/>
      <c r="F4" s="413"/>
      <c r="G4" s="21"/>
      <c r="H4" s="215">
        <f>J135</f>
        <v>179496.4075632541</v>
      </c>
      <c r="I4" s="216">
        <f>H4*J4</f>
        <v>477334.7966329616</v>
      </c>
      <c r="J4" s="79">
        <f>TOTAL!C7</f>
        <v>2.6593</v>
      </c>
      <c r="K4" s="18"/>
      <c r="L4" s="18"/>
      <c r="M4" s="14"/>
      <c r="N4" s="19"/>
      <c r="P4" s="14"/>
      <c r="Q4" s="19"/>
    </row>
    <row r="5" spans="1:17" ht="15.75">
      <c r="A5" s="406"/>
      <c r="B5" s="406"/>
      <c r="C5" s="406"/>
      <c r="D5" s="406"/>
      <c r="E5" s="406"/>
      <c r="F5" s="406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401"/>
      <c r="B6" s="401"/>
      <c r="C6" s="401"/>
      <c r="D6" s="401"/>
      <c r="E6" s="401"/>
      <c r="F6" s="401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5.75">
      <c r="A7" s="386" t="s">
        <v>429</v>
      </c>
      <c r="B7" s="388" t="s">
        <v>430</v>
      </c>
      <c r="C7" s="404" t="s">
        <v>434</v>
      </c>
      <c r="D7" s="394" t="s">
        <v>435</v>
      </c>
      <c r="E7" s="394"/>
      <c r="F7" s="394" t="s">
        <v>438</v>
      </c>
      <c r="G7" s="394"/>
      <c r="H7" s="394" t="s">
        <v>440</v>
      </c>
      <c r="I7" s="394"/>
      <c r="J7" s="395" t="s">
        <v>433</v>
      </c>
      <c r="K7" s="397" t="s">
        <v>441</v>
      </c>
      <c r="L7" s="80"/>
      <c r="M7" s="399" t="s">
        <v>443</v>
      </c>
      <c r="N7" s="392" t="s">
        <v>444</v>
      </c>
      <c r="O7" s="30"/>
      <c r="P7" s="399" t="s">
        <v>447</v>
      </c>
      <c r="Q7" s="392" t="s">
        <v>448</v>
      </c>
    </row>
    <row r="8" spans="1:17" ht="16.5" thickBot="1">
      <c r="A8" s="402"/>
      <c r="B8" s="403"/>
      <c r="C8" s="405"/>
      <c r="D8" s="81" t="s">
        <v>436</v>
      </c>
      <c r="E8" s="156" t="s">
        <v>437</v>
      </c>
      <c r="F8" s="81" t="s">
        <v>439</v>
      </c>
      <c r="G8" s="156" t="s">
        <v>437</v>
      </c>
      <c r="H8" s="81" t="s">
        <v>439</v>
      </c>
      <c r="I8" s="156" t="s">
        <v>437</v>
      </c>
      <c r="J8" s="396"/>
      <c r="K8" s="398"/>
      <c r="L8" s="80"/>
      <c r="M8" s="400"/>
      <c r="N8" s="393"/>
      <c r="O8" s="30"/>
      <c r="P8" s="400"/>
      <c r="Q8" s="393"/>
    </row>
    <row r="9" spans="1:17" ht="15.75">
      <c r="A9" s="152" t="s">
        <v>0</v>
      </c>
      <c r="B9" s="153" t="s">
        <v>344</v>
      </c>
      <c r="C9" s="154" t="s">
        <v>1</v>
      </c>
      <c r="D9" s="154" t="s">
        <v>2</v>
      </c>
      <c r="E9" s="154" t="s">
        <v>10</v>
      </c>
      <c r="F9" s="154" t="s">
        <v>3</v>
      </c>
      <c r="G9" s="154" t="s">
        <v>4</v>
      </c>
      <c r="H9" s="154" t="s">
        <v>5</v>
      </c>
      <c r="I9" s="154" t="s">
        <v>6</v>
      </c>
      <c r="J9" s="154" t="s">
        <v>7</v>
      </c>
      <c r="K9" s="155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61"/>
      <c r="B10" s="309"/>
      <c r="C10" s="229"/>
      <c r="D10" s="228"/>
      <c r="E10" s="228"/>
      <c r="F10" s="228"/>
      <c r="G10" s="228"/>
      <c r="H10" s="228"/>
      <c r="I10" s="228"/>
      <c r="J10" s="228"/>
      <c r="K10" s="285"/>
      <c r="L10" s="80"/>
      <c r="M10" s="231"/>
      <c r="N10" s="232"/>
      <c r="O10" s="30"/>
      <c r="P10" s="231"/>
      <c r="Q10" s="232"/>
    </row>
    <row r="11" spans="1:17" ht="15.75">
      <c r="A11" s="264"/>
      <c r="B11" s="310" t="s">
        <v>262</v>
      </c>
      <c r="C11" s="297"/>
      <c r="D11" s="141"/>
      <c r="E11" s="311"/>
      <c r="F11" s="139"/>
      <c r="G11" s="214"/>
      <c r="H11" s="141"/>
      <c r="I11" s="214"/>
      <c r="J11" s="142"/>
      <c r="K11" s="148"/>
      <c r="L11" s="312"/>
      <c r="M11" s="313"/>
      <c r="N11" s="314"/>
      <c r="O11" s="270"/>
      <c r="P11" s="313"/>
      <c r="Q11" s="314"/>
    </row>
    <row r="12" spans="1:17" ht="26.25">
      <c r="A12" s="264">
        <v>1</v>
      </c>
      <c r="B12" s="315" t="s">
        <v>263</v>
      </c>
      <c r="C12" s="316" t="s">
        <v>340</v>
      </c>
      <c r="D12" s="330">
        <v>1</v>
      </c>
      <c r="E12" s="330">
        <v>4</v>
      </c>
      <c r="F12" s="217">
        <f>M12/$J$4</f>
        <v>1071.7106005339751</v>
      </c>
      <c r="G12" s="214">
        <f>F12*E12</f>
        <v>4286.842402135901</v>
      </c>
      <c r="H12" s="138">
        <f aca="true" t="shared" si="0" ref="H12:H43">N12/$J$4</f>
        <v>47.004850900612944</v>
      </c>
      <c r="I12" s="214">
        <f aca="true" t="shared" si="1" ref="I12">H12*E12</f>
        <v>188.01940360245177</v>
      </c>
      <c r="J12" s="142">
        <f>G12+I12</f>
        <v>4474.861805738352</v>
      </c>
      <c r="K12" s="148">
        <f>J12/E12</f>
        <v>1118.715451434588</v>
      </c>
      <c r="L12" s="28"/>
      <c r="M12" s="118">
        <v>2850</v>
      </c>
      <c r="N12" s="119">
        <v>125</v>
      </c>
      <c r="O12" s="9"/>
      <c r="P12" s="118"/>
      <c r="Q12" s="119"/>
    </row>
    <row r="13" spans="1:17" ht="26.25">
      <c r="A13" s="264">
        <v>2</v>
      </c>
      <c r="B13" s="315" t="s">
        <v>264</v>
      </c>
      <c r="C13" s="316" t="s">
        <v>340</v>
      </c>
      <c r="D13" s="330">
        <v>1</v>
      </c>
      <c r="E13" s="331" t="s">
        <v>0</v>
      </c>
      <c r="F13" s="217">
        <f aca="true" t="shared" si="2" ref="F13:F43">M13/$J$4</f>
        <v>1165.720302335201</v>
      </c>
      <c r="G13" s="214">
        <f aca="true" t="shared" si="3" ref="G13:G76">F13*E13</f>
        <v>1165.720302335201</v>
      </c>
      <c r="H13" s="138">
        <f t="shared" si="0"/>
        <v>47.004850900612944</v>
      </c>
      <c r="I13" s="214">
        <f>H13*E13</f>
        <v>47.004850900612944</v>
      </c>
      <c r="J13" s="142">
        <f aca="true" t="shared" si="4" ref="J13:J76">G13+I13</f>
        <v>1212.7251532358139</v>
      </c>
      <c r="K13" s="148">
        <f aca="true" t="shared" si="5" ref="K13:K76">J13/E13</f>
        <v>1212.7251532358139</v>
      </c>
      <c r="L13" s="28"/>
      <c r="M13" s="118">
        <v>3100</v>
      </c>
      <c r="N13" s="119">
        <v>125</v>
      </c>
      <c r="O13" s="9"/>
      <c r="P13" s="118"/>
      <c r="Q13" s="119"/>
    </row>
    <row r="14" spans="1:17" ht="15.75">
      <c r="A14" s="264">
        <v>3</v>
      </c>
      <c r="B14" s="315" t="s">
        <v>265</v>
      </c>
      <c r="C14" s="316" t="s">
        <v>15</v>
      </c>
      <c r="D14" s="330">
        <v>1</v>
      </c>
      <c r="E14" s="331" t="s">
        <v>0</v>
      </c>
      <c r="F14" s="217">
        <f t="shared" si="2"/>
        <v>47.004850900612944</v>
      </c>
      <c r="G14" s="214">
        <f t="shared" si="3"/>
        <v>47.004850900612944</v>
      </c>
      <c r="H14" s="138">
        <f t="shared" si="0"/>
        <v>1.8801940360245177</v>
      </c>
      <c r="I14" s="214">
        <f aca="true" t="shared" si="6" ref="I14:I76">H14*E14</f>
        <v>1.8801940360245177</v>
      </c>
      <c r="J14" s="142">
        <f t="shared" si="4"/>
        <v>48.88504493663746</v>
      </c>
      <c r="K14" s="148">
        <f t="shared" si="5"/>
        <v>48.88504493663746</v>
      </c>
      <c r="L14" s="28"/>
      <c r="M14" s="118">
        <v>125</v>
      </c>
      <c r="N14" s="119">
        <v>5</v>
      </c>
      <c r="O14" s="9"/>
      <c r="P14" s="118"/>
      <c r="Q14" s="119"/>
    </row>
    <row r="15" spans="1:17" ht="15.75">
      <c r="A15" s="264">
        <v>4</v>
      </c>
      <c r="B15" s="315" t="s">
        <v>266</v>
      </c>
      <c r="C15" s="316" t="s">
        <v>15</v>
      </c>
      <c r="D15" s="330">
        <v>1</v>
      </c>
      <c r="E15" s="331" t="s">
        <v>1</v>
      </c>
      <c r="F15" s="217">
        <f t="shared" si="2"/>
        <v>94.00970180122589</v>
      </c>
      <c r="G15" s="214">
        <f t="shared" si="3"/>
        <v>282.02910540367765</v>
      </c>
      <c r="H15" s="138">
        <f t="shared" si="0"/>
        <v>9.400970180122588</v>
      </c>
      <c r="I15" s="214">
        <f t="shared" si="6"/>
        <v>28.202910540367764</v>
      </c>
      <c r="J15" s="142">
        <f t="shared" si="4"/>
        <v>310.23201594404543</v>
      </c>
      <c r="K15" s="148">
        <f t="shared" si="5"/>
        <v>103.41067198134847</v>
      </c>
      <c r="L15" s="28"/>
      <c r="M15" s="118">
        <v>250</v>
      </c>
      <c r="N15" s="119">
        <v>25</v>
      </c>
      <c r="O15" s="9"/>
      <c r="P15" s="118"/>
      <c r="Q15" s="119"/>
    </row>
    <row r="16" spans="1:17" ht="15.75">
      <c r="A16" s="264">
        <v>5</v>
      </c>
      <c r="B16" s="315" t="s">
        <v>267</v>
      </c>
      <c r="C16" s="316" t="s">
        <v>341</v>
      </c>
      <c r="D16" s="330">
        <v>1</v>
      </c>
      <c r="E16" s="331" t="s">
        <v>343</v>
      </c>
      <c r="F16" s="217">
        <f t="shared" si="2"/>
        <v>1.692174632422066</v>
      </c>
      <c r="G16" s="214">
        <f t="shared" si="3"/>
        <v>50.765238972661976</v>
      </c>
      <c r="H16" s="138">
        <f t="shared" si="0"/>
        <v>0.47004850900612943</v>
      </c>
      <c r="I16" s="214">
        <f t="shared" si="6"/>
        <v>14.101455270183884</v>
      </c>
      <c r="J16" s="142">
        <f t="shared" si="4"/>
        <v>64.86669424284585</v>
      </c>
      <c r="K16" s="148">
        <f t="shared" si="5"/>
        <v>2.162223141428195</v>
      </c>
      <c r="L16" s="28"/>
      <c r="M16" s="118">
        <v>4.5</v>
      </c>
      <c r="N16" s="119">
        <v>1.25</v>
      </c>
      <c r="O16" s="9"/>
      <c r="P16" s="118"/>
      <c r="Q16" s="119"/>
    </row>
    <row r="17" spans="1:17" ht="26.25">
      <c r="A17" s="264">
        <v>6</v>
      </c>
      <c r="B17" s="315" t="s">
        <v>268</v>
      </c>
      <c r="C17" s="316" t="s">
        <v>340</v>
      </c>
      <c r="D17" s="330">
        <v>1</v>
      </c>
      <c r="E17" s="331" t="s">
        <v>0</v>
      </c>
      <c r="F17" s="217">
        <f t="shared" si="2"/>
        <v>30265.483397886663</v>
      </c>
      <c r="G17" s="214">
        <f t="shared" si="3"/>
        <v>30265.483397886663</v>
      </c>
      <c r="H17" s="138">
        <f t="shared" si="0"/>
        <v>338.4349264844132</v>
      </c>
      <c r="I17" s="214">
        <f t="shared" si="6"/>
        <v>338.4349264844132</v>
      </c>
      <c r="J17" s="142">
        <f t="shared" si="4"/>
        <v>30603.918324371076</v>
      </c>
      <c r="K17" s="148">
        <f t="shared" si="5"/>
        <v>30603.918324371076</v>
      </c>
      <c r="L17" s="28"/>
      <c r="M17" s="118">
        <v>80485</v>
      </c>
      <c r="N17" s="119">
        <v>900</v>
      </c>
      <c r="O17" s="9"/>
      <c r="P17" s="118"/>
      <c r="Q17" s="119"/>
    </row>
    <row r="18" spans="1:17" ht="26.25">
      <c r="A18" s="264">
        <v>7</v>
      </c>
      <c r="B18" s="315" t="s">
        <v>263</v>
      </c>
      <c r="C18" s="316" t="s">
        <v>340</v>
      </c>
      <c r="D18" s="330">
        <v>1</v>
      </c>
      <c r="E18" s="331" t="s">
        <v>1</v>
      </c>
      <c r="F18" s="217">
        <f t="shared" si="2"/>
        <v>1071.7106005339751</v>
      </c>
      <c r="G18" s="214">
        <f t="shared" si="3"/>
        <v>3215.1318016019254</v>
      </c>
      <c r="H18" s="138">
        <f t="shared" si="0"/>
        <v>47.004850900612944</v>
      </c>
      <c r="I18" s="214">
        <f t="shared" si="6"/>
        <v>141.01455270183882</v>
      </c>
      <c r="J18" s="142">
        <f t="shared" si="4"/>
        <v>3356.1463543037644</v>
      </c>
      <c r="K18" s="148">
        <f t="shared" si="5"/>
        <v>1118.7154514345882</v>
      </c>
      <c r="L18" s="28"/>
      <c r="M18" s="118">
        <f>M12</f>
        <v>2850</v>
      </c>
      <c r="N18" s="119">
        <v>125</v>
      </c>
      <c r="O18" s="9"/>
      <c r="P18" s="118"/>
      <c r="Q18" s="119"/>
    </row>
    <row r="19" spans="1:17" ht="26.25">
      <c r="A19" s="264">
        <v>8</v>
      </c>
      <c r="B19" s="315" t="s">
        <v>269</v>
      </c>
      <c r="C19" s="316" t="s">
        <v>340</v>
      </c>
      <c r="D19" s="330">
        <v>1</v>
      </c>
      <c r="E19" s="331" t="s">
        <v>0</v>
      </c>
      <c r="F19" s="217">
        <f t="shared" si="2"/>
        <v>1447.7494077388787</v>
      </c>
      <c r="G19" s="214">
        <f t="shared" si="3"/>
        <v>1447.7494077388787</v>
      </c>
      <c r="H19" s="138">
        <f t="shared" si="0"/>
        <v>47.004850900612944</v>
      </c>
      <c r="I19" s="214">
        <f t="shared" si="6"/>
        <v>47.004850900612944</v>
      </c>
      <c r="J19" s="142">
        <f t="shared" si="4"/>
        <v>1494.7542586394916</v>
      </c>
      <c r="K19" s="148">
        <f t="shared" si="5"/>
        <v>1494.7542586394916</v>
      </c>
      <c r="L19" s="28"/>
      <c r="M19" s="118">
        <v>3850</v>
      </c>
      <c r="N19" s="119">
        <v>125</v>
      </c>
      <c r="O19" s="9"/>
      <c r="P19" s="118"/>
      <c r="Q19" s="119"/>
    </row>
    <row r="20" spans="1:19" ht="26.25">
      <c r="A20" s="264">
        <v>9</v>
      </c>
      <c r="B20" s="315" t="s">
        <v>270</v>
      </c>
      <c r="C20" s="316" t="s">
        <v>15</v>
      </c>
      <c r="D20" s="330">
        <v>1</v>
      </c>
      <c r="E20" s="331" t="s">
        <v>1</v>
      </c>
      <c r="F20" s="217">
        <f t="shared" si="2"/>
        <v>103.41067198134847</v>
      </c>
      <c r="G20" s="214">
        <f t="shared" si="3"/>
        <v>310.23201594404543</v>
      </c>
      <c r="H20" s="138">
        <f t="shared" si="0"/>
        <v>4.700485090061294</v>
      </c>
      <c r="I20" s="214">
        <f t="shared" si="6"/>
        <v>14.101455270183882</v>
      </c>
      <c r="J20" s="142">
        <f t="shared" si="4"/>
        <v>324.3334712142293</v>
      </c>
      <c r="K20" s="148">
        <f t="shared" si="5"/>
        <v>108.11115707140976</v>
      </c>
      <c r="L20" s="28"/>
      <c r="M20" s="118">
        <v>275</v>
      </c>
      <c r="N20" s="119">
        <v>12.5</v>
      </c>
      <c r="O20" s="9"/>
      <c r="P20" s="118"/>
      <c r="Q20" s="119"/>
      <c r="S20" s="109"/>
    </row>
    <row r="21" spans="1:19" ht="26.25">
      <c r="A21" s="264">
        <v>10</v>
      </c>
      <c r="B21" s="315" t="s">
        <v>271</v>
      </c>
      <c r="C21" s="316" t="s">
        <v>15</v>
      </c>
      <c r="D21" s="330">
        <v>1</v>
      </c>
      <c r="E21" s="331" t="s">
        <v>1</v>
      </c>
      <c r="F21" s="217">
        <f t="shared" si="2"/>
        <v>103.41067198134847</v>
      </c>
      <c r="G21" s="214">
        <f t="shared" si="3"/>
        <v>310.23201594404543</v>
      </c>
      <c r="H21" s="138">
        <f t="shared" si="0"/>
        <v>4.700485090061294</v>
      </c>
      <c r="I21" s="214">
        <f t="shared" si="6"/>
        <v>14.101455270183882</v>
      </c>
      <c r="J21" s="142">
        <f t="shared" si="4"/>
        <v>324.3334712142293</v>
      </c>
      <c r="K21" s="148">
        <f t="shared" si="5"/>
        <v>108.11115707140976</v>
      </c>
      <c r="L21" s="28"/>
      <c r="M21" s="118">
        <f>M20</f>
        <v>275</v>
      </c>
      <c r="N21" s="119">
        <v>12.5</v>
      </c>
      <c r="O21" s="9"/>
      <c r="P21" s="118"/>
      <c r="Q21" s="119"/>
      <c r="S21" s="109"/>
    </row>
    <row r="22" spans="1:19" ht="26.25">
      <c r="A22" s="264">
        <v>11</v>
      </c>
      <c r="B22" s="315" t="s">
        <v>272</v>
      </c>
      <c r="C22" s="316" t="s">
        <v>15</v>
      </c>
      <c r="D22" s="330">
        <v>1</v>
      </c>
      <c r="E22" s="331" t="s">
        <v>0</v>
      </c>
      <c r="F22" s="217">
        <f t="shared" si="2"/>
        <v>50.01316135825217</v>
      </c>
      <c r="G22" s="214">
        <f t="shared" si="3"/>
        <v>50.01316135825217</v>
      </c>
      <c r="H22" s="138">
        <f t="shared" si="0"/>
        <v>3.7603880720490355</v>
      </c>
      <c r="I22" s="214">
        <f t="shared" si="6"/>
        <v>3.7603880720490355</v>
      </c>
      <c r="J22" s="142">
        <f t="shared" si="4"/>
        <v>53.7735494303012</v>
      </c>
      <c r="K22" s="148">
        <f t="shared" si="5"/>
        <v>53.7735494303012</v>
      </c>
      <c r="L22" s="28"/>
      <c r="M22" s="118">
        <v>133</v>
      </c>
      <c r="N22" s="119">
        <v>10</v>
      </c>
      <c r="O22" s="9"/>
      <c r="P22" s="118"/>
      <c r="Q22" s="119"/>
      <c r="S22" s="109"/>
    </row>
    <row r="23" spans="1:19" ht="26.25">
      <c r="A23" s="264">
        <v>12</v>
      </c>
      <c r="B23" s="315" t="s">
        <v>273</v>
      </c>
      <c r="C23" s="316" t="s">
        <v>15</v>
      </c>
      <c r="D23" s="330">
        <v>1</v>
      </c>
      <c r="E23" s="331" t="s">
        <v>2</v>
      </c>
      <c r="F23" s="217">
        <f t="shared" si="2"/>
        <v>43.62050163576881</v>
      </c>
      <c r="G23" s="214">
        <f t="shared" si="3"/>
        <v>174.48200654307524</v>
      </c>
      <c r="H23" s="138">
        <f t="shared" si="0"/>
        <v>3.7603880720490355</v>
      </c>
      <c r="I23" s="214">
        <f t="shared" si="6"/>
        <v>15.041552288196142</v>
      </c>
      <c r="J23" s="142">
        <f t="shared" si="4"/>
        <v>189.52355883127137</v>
      </c>
      <c r="K23" s="148">
        <f t="shared" si="5"/>
        <v>47.38088970781784</v>
      </c>
      <c r="L23" s="28"/>
      <c r="M23" s="118">
        <v>116</v>
      </c>
      <c r="N23" s="119">
        <v>10</v>
      </c>
      <c r="O23" s="9"/>
      <c r="P23" s="118"/>
      <c r="Q23" s="119"/>
      <c r="S23" s="109"/>
    </row>
    <row r="24" spans="1:19" ht="26.25">
      <c r="A24" s="264">
        <v>13</v>
      </c>
      <c r="B24" s="315" t="s">
        <v>274</v>
      </c>
      <c r="C24" s="316" t="s">
        <v>15</v>
      </c>
      <c r="D24" s="330">
        <v>1</v>
      </c>
      <c r="E24" s="331" t="s">
        <v>0</v>
      </c>
      <c r="F24" s="217">
        <f t="shared" si="2"/>
        <v>7.520776144098071</v>
      </c>
      <c r="G24" s="214">
        <f t="shared" si="3"/>
        <v>7.520776144098071</v>
      </c>
      <c r="H24" s="138">
        <f t="shared" si="0"/>
        <v>1.8801940360245177</v>
      </c>
      <c r="I24" s="214">
        <f t="shared" si="6"/>
        <v>1.8801940360245177</v>
      </c>
      <c r="J24" s="142">
        <f t="shared" si="4"/>
        <v>9.400970180122588</v>
      </c>
      <c r="K24" s="148">
        <f t="shared" si="5"/>
        <v>9.400970180122588</v>
      </c>
      <c r="L24" s="28"/>
      <c r="M24" s="118">
        <v>20</v>
      </c>
      <c r="N24" s="119">
        <v>5</v>
      </c>
      <c r="O24" s="9"/>
      <c r="P24" s="118"/>
      <c r="Q24" s="119"/>
      <c r="S24" s="109"/>
    </row>
    <row r="25" spans="1:19" ht="26.25">
      <c r="A25" s="264">
        <v>14</v>
      </c>
      <c r="B25" s="315" t="s">
        <v>275</v>
      </c>
      <c r="C25" s="316" t="s">
        <v>15</v>
      </c>
      <c r="D25" s="330">
        <v>1</v>
      </c>
      <c r="E25" s="331" t="s">
        <v>10</v>
      </c>
      <c r="F25" s="217">
        <f t="shared" si="2"/>
        <v>5.26454330086865</v>
      </c>
      <c r="G25" s="214">
        <f t="shared" si="3"/>
        <v>26.322716504343248</v>
      </c>
      <c r="H25" s="138">
        <f t="shared" si="0"/>
        <v>0.9400970180122589</v>
      </c>
      <c r="I25" s="214">
        <f t="shared" si="6"/>
        <v>4.700485090061294</v>
      </c>
      <c r="J25" s="142">
        <f t="shared" si="4"/>
        <v>31.02320159440454</v>
      </c>
      <c r="K25" s="148">
        <f t="shared" si="5"/>
        <v>6.204640318880908</v>
      </c>
      <c r="L25" s="28"/>
      <c r="M25" s="118">
        <v>14</v>
      </c>
      <c r="N25" s="119">
        <v>2.5</v>
      </c>
      <c r="O25" s="9"/>
      <c r="P25" s="118"/>
      <c r="Q25" s="119"/>
      <c r="S25" s="109"/>
    </row>
    <row r="26" spans="1:17" ht="26.25">
      <c r="A26" s="264">
        <v>15</v>
      </c>
      <c r="B26" s="315" t="s">
        <v>276</v>
      </c>
      <c r="C26" s="316" t="s">
        <v>340</v>
      </c>
      <c r="D26" s="330">
        <v>1</v>
      </c>
      <c r="E26" s="331" t="s">
        <v>0</v>
      </c>
      <c r="F26" s="217">
        <f t="shared" si="2"/>
        <v>37.60388072049035</v>
      </c>
      <c r="G26" s="214">
        <f t="shared" si="3"/>
        <v>37.60388072049035</v>
      </c>
      <c r="H26" s="138">
        <f t="shared" si="0"/>
        <v>3.7603880720490355</v>
      </c>
      <c r="I26" s="214">
        <f t="shared" si="6"/>
        <v>3.7603880720490355</v>
      </c>
      <c r="J26" s="142">
        <f t="shared" si="4"/>
        <v>41.364268792539384</v>
      </c>
      <c r="K26" s="148">
        <f t="shared" si="5"/>
        <v>41.364268792539384</v>
      </c>
      <c r="L26" s="28"/>
      <c r="M26" s="118">
        <v>100</v>
      </c>
      <c r="N26" s="119">
        <v>10</v>
      </c>
      <c r="O26" s="9"/>
      <c r="P26" s="118"/>
      <c r="Q26" s="119"/>
    </row>
    <row r="27" spans="1:19" ht="30">
      <c r="A27" s="264">
        <v>16</v>
      </c>
      <c r="B27" s="317" t="s">
        <v>270</v>
      </c>
      <c r="C27" s="316" t="s">
        <v>15</v>
      </c>
      <c r="D27" s="330">
        <v>1</v>
      </c>
      <c r="E27" s="331" t="s">
        <v>0</v>
      </c>
      <c r="F27" s="217">
        <f t="shared" si="2"/>
        <v>103.41067198134847</v>
      </c>
      <c r="G27" s="214">
        <f t="shared" si="3"/>
        <v>103.41067198134847</v>
      </c>
      <c r="H27" s="138">
        <f t="shared" si="0"/>
        <v>4.700485090061294</v>
      </c>
      <c r="I27" s="214">
        <f t="shared" si="6"/>
        <v>4.700485090061294</v>
      </c>
      <c r="J27" s="142">
        <f t="shared" si="4"/>
        <v>108.11115707140976</v>
      </c>
      <c r="K27" s="148">
        <f t="shared" si="5"/>
        <v>108.11115707140976</v>
      </c>
      <c r="L27" s="28"/>
      <c r="M27" s="118">
        <f>M21</f>
        <v>275</v>
      </c>
      <c r="N27" s="119">
        <v>12.5</v>
      </c>
      <c r="O27" s="9"/>
      <c r="P27" s="118"/>
      <c r="Q27" s="119"/>
      <c r="S27" s="109"/>
    </row>
    <row r="28" spans="1:19" ht="30">
      <c r="A28" s="264">
        <v>17</v>
      </c>
      <c r="B28" s="317" t="s">
        <v>277</v>
      </c>
      <c r="C28" s="316" t="s">
        <v>15</v>
      </c>
      <c r="D28" s="330">
        <v>1</v>
      </c>
      <c r="E28" s="331" t="s">
        <v>0</v>
      </c>
      <c r="F28" s="217">
        <f t="shared" si="2"/>
        <v>43.62050163576881</v>
      </c>
      <c r="G28" s="214">
        <f t="shared" si="3"/>
        <v>43.62050163576881</v>
      </c>
      <c r="H28" s="138">
        <f t="shared" si="0"/>
        <v>4.700485090061294</v>
      </c>
      <c r="I28" s="214">
        <f t="shared" si="6"/>
        <v>4.700485090061294</v>
      </c>
      <c r="J28" s="142">
        <f t="shared" si="4"/>
        <v>48.3209867258301</v>
      </c>
      <c r="K28" s="148">
        <f t="shared" si="5"/>
        <v>48.3209867258301</v>
      </c>
      <c r="L28" s="28"/>
      <c r="M28" s="118">
        <f>M23</f>
        <v>116</v>
      </c>
      <c r="N28" s="119">
        <v>12.5</v>
      </c>
      <c r="O28" s="9"/>
      <c r="P28" s="118"/>
      <c r="Q28" s="119"/>
      <c r="S28" s="109">
        <f>M28*0.85</f>
        <v>98.6</v>
      </c>
    </row>
    <row r="29" spans="1:19" ht="30">
      <c r="A29" s="264">
        <v>18</v>
      </c>
      <c r="B29" s="318" t="s">
        <v>278</v>
      </c>
      <c r="C29" s="316" t="s">
        <v>15</v>
      </c>
      <c r="D29" s="330">
        <v>1</v>
      </c>
      <c r="E29" s="331" t="s">
        <v>0</v>
      </c>
      <c r="F29" s="217">
        <f t="shared" si="2"/>
        <v>12.033241830556914</v>
      </c>
      <c r="G29" s="214">
        <f t="shared" si="3"/>
        <v>12.033241830556914</v>
      </c>
      <c r="H29" s="138">
        <f t="shared" si="0"/>
        <v>1.8801940360245177</v>
      </c>
      <c r="I29" s="214">
        <f t="shared" si="6"/>
        <v>1.8801940360245177</v>
      </c>
      <c r="J29" s="142">
        <f t="shared" si="4"/>
        <v>13.913435866581432</v>
      </c>
      <c r="K29" s="148">
        <f t="shared" si="5"/>
        <v>13.913435866581432</v>
      </c>
      <c r="L29" s="28"/>
      <c r="M29" s="118">
        <v>32</v>
      </c>
      <c r="N29" s="119">
        <v>5</v>
      </c>
      <c r="O29" s="9"/>
      <c r="P29" s="118"/>
      <c r="Q29" s="119"/>
      <c r="S29" s="109">
        <f aca="true" t="shared" si="7" ref="S29:S32">M29*0.85</f>
        <v>27.2</v>
      </c>
    </row>
    <row r="30" spans="1:19" ht="30">
      <c r="A30" s="264">
        <v>19</v>
      </c>
      <c r="B30" s="317" t="s">
        <v>279</v>
      </c>
      <c r="C30" s="316" t="s">
        <v>15</v>
      </c>
      <c r="D30" s="330">
        <v>1</v>
      </c>
      <c r="E30" s="331" t="s">
        <v>344</v>
      </c>
      <c r="F30" s="217">
        <f t="shared" si="2"/>
        <v>9.777008987327493</v>
      </c>
      <c r="G30" s="214">
        <f t="shared" si="3"/>
        <v>19.554017974654986</v>
      </c>
      <c r="H30" s="138">
        <f t="shared" si="0"/>
        <v>1.8801940360245177</v>
      </c>
      <c r="I30" s="214">
        <f t="shared" si="6"/>
        <v>3.7603880720490355</v>
      </c>
      <c r="J30" s="142">
        <f t="shared" si="4"/>
        <v>23.314406046704022</v>
      </c>
      <c r="K30" s="148">
        <f t="shared" si="5"/>
        <v>11.657203023352011</v>
      </c>
      <c r="L30" s="28"/>
      <c r="M30" s="118">
        <v>26</v>
      </c>
      <c r="N30" s="119">
        <v>5</v>
      </c>
      <c r="O30" s="9"/>
      <c r="P30" s="118"/>
      <c r="Q30" s="119"/>
      <c r="S30" s="109">
        <f t="shared" si="7"/>
        <v>22.099999999999998</v>
      </c>
    </row>
    <row r="31" spans="1:19" ht="30">
      <c r="A31" s="264">
        <v>20</v>
      </c>
      <c r="B31" s="317" t="s">
        <v>280</v>
      </c>
      <c r="C31" s="316" t="s">
        <v>15</v>
      </c>
      <c r="D31" s="330">
        <v>1</v>
      </c>
      <c r="E31" s="331" t="s">
        <v>10</v>
      </c>
      <c r="F31" s="217">
        <f t="shared" si="2"/>
        <v>3.0083104576392286</v>
      </c>
      <c r="G31" s="214">
        <f t="shared" si="3"/>
        <v>15.041552288196144</v>
      </c>
      <c r="H31" s="138">
        <f t="shared" si="0"/>
        <v>1.8801940360245177</v>
      </c>
      <c r="I31" s="214">
        <f t="shared" si="6"/>
        <v>9.400970180122588</v>
      </c>
      <c r="J31" s="142">
        <f t="shared" si="4"/>
        <v>24.44252246831873</v>
      </c>
      <c r="K31" s="148">
        <f t="shared" si="5"/>
        <v>4.8885044936637465</v>
      </c>
      <c r="L31" s="28"/>
      <c r="M31" s="118">
        <v>8</v>
      </c>
      <c r="N31" s="119">
        <v>5</v>
      </c>
      <c r="O31" s="9"/>
      <c r="P31" s="118"/>
      <c r="Q31" s="119"/>
      <c r="S31" s="109">
        <f t="shared" si="7"/>
        <v>6.8</v>
      </c>
    </row>
    <row r="32" spans="1:19" ht="30">
      <c r="A32" s="264">
        <v>21</v>
      </c>
      <c r="B32" s="317" t="s">
        <v>281</v>
      </c>
      <c r="C32" s="316" t="s">
        <v>15</v>
      </c>
      <c r="D32" s="330">
        <v>1</v>
      </c>
      <c r="E32" s="331" t="s">
        <v>344</v>
      </c>
      <c r="F32" s="217">
        <f t="shared" si="2"/>
        <v>2.632271650434325</v>
      </c>
      <c r="G32" s="214">
        <f t="shared" si="3"/>
        <v>5.26454330086865</v>
      </c>
      <c r="H32" s="138">
        <f t="shared" si="0"/>
        <v>1.8801940360245177</v>
      </c>
      <c r="I32" s="214">
        <f t="shared" si="6"/>
        <v>3.7603880720490355</v>
      </c>
      <c r="J32" s="142">
        <f t="shared" si="4"/>
        <v>9.024931372917685</v>
      </c>
      <c r="K32" s="148">
        <f t="shared" si="5"/>
        <v>4.512465686458842</v>
      </c>
      <c r="L32" s="28"/>
      <c r="M32" s="118">
        <v>7</v>
      </c>
      <c r="N32" s="119">
        <v>5</v>
      </c>
      <c r="O32" s="9"/>
      <c r="P32" s="118"/>
      <c r="Q32" s="119"/>
      <c r="S32" s="109">
        <f t="shared" si="7"/>
        <v>5.95</v>
      </c>
    </row>
    <row r="33" spans="1:19" ht="30">
      <c r="A33" s="264">
        <v>22</v>
      </c>
      <c r="B33" s="317" t="s">
        <v>282</v>
      </c>
      <c r="C33" s="316" t="s">
        <v>15</v>
      </c>
      <c r="D33" s="330">
        <v>1</v>
      </c>
      <c r="E33" s="331" t="s">
        <v>2</v>
      </c>
      <c r="F33" s="217">
        <f t="shared" si="2"/>
        <v>2.632271650434325</v>
      </c>
      <c r="G33" s="214">
        <f t="shared" si="3"/>
        <v>10.5290866017373</v>
      </c>
      <c r="H33" s="138">
        <f t="shared" si="0"/>
        <v>1.8801940360245177</v>
      </c>
      <c r="I33" s="214">
        <f t="shared" si="6"/>
        <v>7.520776144098071</v>
      </c>
      <c r="J33" s="142">
        <f t="shared" si="4"/>
        <v>18.04986274583537</v>
      </c>
      <c r="K33" s="148">
        <f t="shared" si="5"/>
        <v>4.512465686458842</v>
      </c>
      <c r="L33" s="28"/>
      <c r="M33" s="118">
        <v>7</v>
      </c>
      <c r="N33" s="119">
        <v>5</v>
      </c>
      <c r="O33" s="9"/>
      <c r="P33" s="118"/>
      <c r="Q33" s="119"/>
      <c r="S33" s="109"/>
    </row>
    <row r="34" spans="1:19" ht="30">
      <c r="A34" s="264">
        <v>23</v>
      </c>
      <c r="B34" s="317" t="s">
        <v>283</v>
      </c>
      <c r="C34" s="316" t="s">
        <v>15</v>
      </c>
      <c r="D34" s="330">
        <v>1</v>
      </c>
      <c r="E34" s="331" t="s">
        <v>1</v>
      </c>
      <c r="F34" s="217">
        <f t="shared" si="2"/>
        <v>2.632271650434325</v>
      </c>
      <c r="G34" s="214">
        <f t="shared" si="3"/>
        <v>7.896814951302975</v>
      </c>
      <c r="H34" s="138">
        <f t="shared" si="0"/>
        <v>1.8801940360245177</v>
      </c>
      <c r="I34" s="214">
        <f t="shared" si="6"/>
        <v>5.640582108073553</v>
      </c>
      <c r="J34" s="142">
        <f t="shared" si="4"/>
        <v>13.537397059376527</v>
      </c>
      <c r="K34" s="148">
        <f t="shared" si="5"/>
        <v>4.512465686458842</v>
      </c>
      <c r="L34" s="28"/>
      <c r="M34" s="118">
        <v>7</v>
      </c>
      <c r="N34" s="119">
        <v>5</v>
      </c>
      <c r="O34" s="9"/>
      <c r="P34" s="118"/>
      <c r="Q34" s="119"/>
      <c r="S34" s="109"/>
    </row>
    <row r="35" spans="1:17" ht="30">
      <c r="A35" s="264">
        <v>24</v>
      </c>
      <c r="B35" s="317" t="s">
        <v>284</v>
      </c>
      <c r="C35" s="316" t="s">
        <v>340</v>
      </c>
      <c r="D35" s="330">
        <v>1</v>
      </c>
      <c r="E35" s="331" t="s">
        <v>0</v>
      </c>
      <c r="F35" s="217">
        <f t="shared" si="2"/>
        <v>30.83518219080209</v>
      </c>
      <c r="G35" s="214">
        <f t="shared" si="3"/>
        <v>30.83518219080209</v>
      </c>
      <c r="H35" s="138">
        <f t="shared" si="0"/>
        <v>1.8801940360245177</v>
      </c>
      <c r="I35" s="214">
        <f t="shared" si="6"/>
        <v>1.8801940360245177</v>
      </c>
      <c r="J35" s="142">
        <f t="shared" si="4"/>
        <v>32.715376226826606</v>
      </c>
      <c r="K35" s="148">
        <f t="shared" si="5"/>
        <v>32.715376226826606</v>
      </c>
      <c r="L35" s="28"/>
      <c r="M35" s="118">
        <v>82</v>
      </c>
      <c r="N35" s="119">
        <v>5</v>
      </c>
      <c r="O35" s="9"/>
      <c r="P35" s="118"/>
      <c r="Q35" s="119"/>
    </row>
    <row r="36" spans="1:19" ht="30">
      <c r="A36" s="264">
        <v>25</v>
      </c>
      <c r="B36" s="317" t="s">
        <v>285</v>
      </c>
      <c r="C36" s="316" t="s">
        <v>15</v>
      </c>
      <c r="D36" s="330">
        <v>1</v>
      </c>
      <c r="E36" s="331" t="s">
        <v>0</v>
      </c>
      <c r="F36" s="217">
        <f t="shared" si="2"/>
        <v>50.01316135825217</v>
      </c>
      <c r="G36" s="214">
        <f t="shared" si="3"/>
        <v>50.01316135825217</v>
      </c>
      <c r="H36" s="138">
        <f t="shared" si="0"/>
        <v>3.7603880720490355</v>
      </c>
      <c r="I36" s="214">
        <f t="shared" si="6"/>
        <v>3.7603880720490355</v>
      </c>
      <c r="J36" s="142">
        <f t="shared" si="4"/>
        <v>53.7735494303012</v>
      </c>
      <c r="K36" s="148">
        <f t="shared" si="5"/>
        <v>53.7735494303012</v>
      </c>
      <c r="L36" s="28"/>
      <c r="M36" s="118">
        <f>M22</f>
        <v>133</v>
      </c>
      <c r="N36" s="119">
        <v>10</v>
      </c>
      <c r="O36" s="9"/>
      <c r="P36" s="118"/>
      <c r="Q36" s="119"/>
      <c r="S36" s="109"/>
    </row>
    <row r="37" spans="1:19" ht="30">
      <c r="A37" s="264">
        <v>26</v>
      </c>
      <c r="B37" s="317" t="s">
        <v>279</v>
      </c>
      <c r="C37" s="316" t="s">
        <v>15</v>
      </c>
      <c r="D37" s="330">
        <v>1</v>
      </c>
      <c r="E37" s="331" t="s">
        <v>0</v>
      </c>
      <c r="F37" s="217">
        <f t="shared" si="2"/>
        <v>8.648892565712782</v>
      </c>
      <c r="G37" s="214">
        <f t="shared" si="3"/>
        <v>8.648892565712782</v>
      </c>
      <c r="H37" s="138">
        <f t="shared" si="0"/>
        <v>1.8801940360245177</v>
      </c>
      <c r="I37" s="214">
        <f t="shared" si="6"/>
        <v>1.8801940360245177</v>
      </c>
      <c r="J37" s="142">
        <f t="shared" si="4"/>
        <v>10.5290866017373</v>
      </c>
      <c r="K37" s="148">
        <f t="shared" si="5"/>
        <v>10.5290866017373</v>
      </c>
      <c r="L37" s="28"/>
      <c r="M37" s="118">
        <f>23</f>
        <v>23</v>
      </c>
      <c r="N37" s="119">
        <v>5</v>
      </c>
      <c r="O37" s="9"/>
      <c r="P37" s="118"/>
      <c r="Q37" s="119"/>
      <c r="S37" s="109">
        <f aca="true" t="shared" si="8" ref="S37:S40">M37*0.85</f>
        <v>19.55</v>
      </c>
    </row>
    <row r="38" spans="1:19" ht="30">
      <c r="A38" s="264">
        <v>27</v>
      </c>
      <c r="B38" s="317" t="s">
        <v>286</v>
      </c>
      <c r="C38" s="316" t="s">
        <v>15</v>
      </c>
      <c r="D38" s="330">
        <v>1</v>
      </c>
      <c r="E38" s="331" t="s">
        <v>0</v>
      </c>
      <c r="F38" s="217">
        <f t="shared" si="2"/>
        <v>7.520776144098071</v>
      </c>
      <c r="G38" s="214">
        <f t="shared" si="3"/>
        <v>7.520776144098071</v>
      </c>
      <c r="H38" s="138">
        <f t="shared" si="0"/>
        <v>1.8801940360245177</v>
      </c>
      <c r="I38" s="214">
        <f t="shared" si="6"/>
        <v>1.8801940360245177</v>
      </c>
      <c r="J38" s="142">
        <f t="shared" si="4"/>
        <v>9.400970180122588</v>
      </c>
      <c r="K38" s="148">
        <f t="shared" si="5"/>
        <v>9.400970180122588</v>
      </c>
      <c r="L38" s="28"/>
      <c r="M38" s="118">
        <v>20</v>
      </c>
      <c r="N38" s="119">
        <v>5</v>
      </c>
      <c r="O38" s="9"/>
      <c r="P38" s="118"/>
      <c r="Q38" s="119"/>
      <c r="S38" s="109">
        <f t="shared" si="8"/>
        <v>17</v>
      </c>
    </row>
    <row r="39" spans="1:19" ht="30">
      <c r="A39" s="264">
        <v>28</v>
      </c>
      <c r="B39" s="318" t="s">
        <v>287</v>
      </c>
      <c r="C39" s="316" t="s">
        <v>15</v>
      </c>
      <c r="D39" s="330">
        <v>1</v>
      </c>
      <c r="E39" s="331" t="s">
        <v>0</v>
      </c>
      <c r="F39" s="217">
        <f t="shared" si="2"/>
        <v>3.0083104576392286</v>
      </c>
      <c r="G39" s="214">
        <f t="shared" si="3"/>
        <v>3.0083104576392286</v>
      </c>
      <c r="H39" s="138">
        <f t="shared" si="0"/>
        <v>1.8801940360245177</v>
      </c>
      <c r="I39" s="214">
        <f t="shared" si="6"/>
        <v>1.8801940360245177</v>
      </c>
      <c r="J39" s="142">
        <f t="shared" si="4"/>
        <v>4.8885044936637465</v>
      </c>
      <c r="K39" s="148">
        <f t="shared" si="5"/>
        <v>4.8885044936637465</v>
      </c>
      <c r="L39" s="28"/>
      <c r="M39" s="118">
        <f>M31</f>
        <v>8</v>
      </c>
      <c r="N39" s="119">
        <v>5</v>
      </c>
      <c r="O39" s="9"/>
      <c r="P39" s="118"/>
      <c r="Q39" s="119"/>
      <c r="S39" s="109">
        <f t="shared" si="8"/>
        <v>6.8</v>
      </c>
    </row>
    <row r="40" spans="1:19" ht="30">
      <c r="A40" s="264">
        <v>29</v>
      </c>
      <c r="B40" s="317" t="s">
        <v>288</v>
      </c>
      <c r="C40" s="316" t="s">
        <v>15</v>
      </c>
      <c r="D40" s="330">
        <v>1</v>
      </c>
      <c r="E40" s="331" t="s">
        <v>5</v>
      </c>
      <c r="F40" s="217">
        <f t="shared" si="2"/>
        <v>2.632271650434325</v>
      </c>
      <c r="G40" s="214">
        <f t="shared" si="3"/>
        <v>21.0581732034746</v>
      </c>
      <c r="H40" s="138">
        <f t="shared" si="0"/>
        <v>1.8801940360245177</v>
      </c>
      <c r="I40" s="214">
        <f t="shared" si="6"/>
        <v>15.041552288196142</v>
      </c>
      <c r="J40" s="142">
        <f t="shared" si="4"/>
        <v>36.09972549167074</v>
      </c>
      <c r="K40" s="148">
        <f t="shared" si="5"/>
        <v>4.512465686458842</v>
      </c>
      <c r="L40" s="28"/>
      <c r="M40" s="118">
        <v>7</v>
      </c>
      <c r="N40" s="119">
        <v>5</v>
      </c>
      <c r="O40" s="9"/>
      <c r="P40" s="118"/>
      <c r="Q40" s="119"/>
      <c r="S40" s="109">
        <f t="shared" si="8"/>
        <v>5.95</v>
      </c>
    </row>
    <row r="41" spans="1:19" ht="33" customHeight="1">
      <c r="A41" s="264">
        <v>30</v>
      </c>
      <c r="B41" s="317" t="s">
        <v>289</v>
      </c>
      <c r="C41" s="316" t="s">
        <v>15</v>
      </c>
      <c r="D41" s="330">
        <v>1</v>
      </c>
      <c r="E41" s="331" t="s">
        <v>344</v>
      </c>
      <c r="F41" s="217">
        <f t="shared" si="2"/>
        <v>2.632271650434325</v>
      </c>
      <c r="G41" s="214">
        <f t="shared" si="3"/>
        <v>5.26454330086865</v>
      </c>
      <c r="H41" s="138">
        <f t="shared" si="0"/>
        <v>1.8801940360245177</v>
      </c>
      <c r="I41" s="214">
        <f t="shared" si="6"/>
        <v>3.7603880720490355</v>
      </c>
      <c r="J41" s="142">
        <f t="shared" si="4"/>
        <v>9.024931372917685</v>
      </c>
      <c r="K41" s="148">
        <f t="shared" si="5"/>
        <v>4.512465686458842</v>
      </c>
      <c r="L41" s="28"/>
      <c r="M41" s="118">
        <v>7</v>
      </c>
      <c r="N41" s="119">
        <v>5</v>
      </c>
      <c r="O41" s="9"/>
      <c r="P41" s="118"/>
      <c r="Q41" s="119"/>
      <c r="S41" s="109"/>
    </row>
    <row r="42" spans="1:17" ht="30">
      <c r="A42" s="264">
        <v>31</v>
      </c>
      <c r="B42" s="317" t="s">
        <v>290</v>
      </c>
      <c r="C42" s="316" t="s">
        <v>340</v>
      </c>
      <c r="D42" s="330">
        <v>1</v>
      </c>
      <c r="E42" s="331" t="s">
        <v>0</v>
      </c>
      <c r="F42" s="217">
        <f t="shared" si="2"/>
        <v>24.44252246831873</v>
      </c>
      <c r="G42" s="214">
        <f t="shared" si="3"/>
        <v>24.44252246831873</v>
      </c>
      <c r="H42" s="138">
        <f t="shared" si="0"/>
        <v>2.8202910540367765</v>
      </c>
      <c r="I42" s="214">
        <f t="shared" si="6"/>
        <v>2.8202910540367765</v>
      </c>
      <c r="J42" s="142">
        <f t="shared" si="4"/>
        <v>27.262813522355508</v>
      </c>
      <c r="K42" s="148">
        <f t="shared" si="5"/>
        <v>27.262813522355508</v>
      </c>
      <c r="L42" s="28"/>
      <c r="M42" s="118">
        <v>65</v>
      </c>
      <c r="N42" s="119">
        <v>7.5</v>
      </c>
      <c r="O42" s="9"/>
      <c r="P42" s="118"/>
      <c r="Q42" s="119"/>
    </row>
    <row r="43" spans="1:19" ht="30">
      <c r="A43" s="264">
        <v>32</v>
      </c>
      <c r="B43" s="317" t="s">
        <v>291</v>
      </c>
      <c r="C43" s="316" t="s">
        <v>15</v>
      </c>
      <c r="D43" s="330">
        <v>1</v>
      </c>
      <c r="E43" s="331" t="s">
        <v>0</v>
      </c>
      <c r="F43" s="217">
        <f t="shared" si="2"/>
        <v>24.44252246831873</v>
      </c>
      <c r="G43" s="214">
        <f t="shared" si="3"/>
        <v>24.44252246831873</v>
      </c>
      <c r="H43" s="138">
        <f t="shared" si="0"/>
        <v>2.8202910540367765</v>
      </c>
      <c r="I43" s="214">
        <f t="shared" si="6"/>
        <v>2.8202910540367765</v>
      </c>
      <c r="J43" s="142">
        <f t="shared" si="4"/>
        <v>27.262813522355508</v>
      </c>
      <c r="K43" s="148">
        <f t="shared" si="5"/>
        <v>27.262813522355508</v>
      </c>
      <c r="L43" s="28"/>
      <c r="M43" s="118">
        <v>65</v>
      </c>
      <c r="N43" s="119">
        <v>7.5</v>
      </c>
      <c r="O43" s="9"/>
      <c r="P43" s="118"/>
      <c r="Q43" s="119"/>
      <c r="S43" s="109"/>
    </row>
    <row r="44" spans="1:19" ht="30">
      <c r="A44" s="264">
        <v>33</v>
      </c>
      <c r="B44" s="317" t="s">
        <v>292</v>
      </c>
      <c r="C44" s="316" t="s">
        <v>15</v>
      </c>
      <c r="D44" s="330">
        <v>1</v>
      </c>
      <c r="E44" s="331" t="s">
        <v>344</v>
      </c>
      <c r="F44" s="217">
        <f aca="true" t="shared" si="9" ref="F44:F74">M44/$J$4</f>
        <v>2.256232843229421</v>
      </c>
      <c r="G44" s="214">
        <f t="shared" si="3"/>
        <v>4.512465686458842</v>
      </c>
      <c r="H44" s="138">
        <f aca="true" t="shared" si="10" ref="H44:H74">N44/$J$4</f>
        <v>1.8801940360245177</v>
      </c>
      <c r="I44" s="214">
        <f t="shared" si="6"/>
        <v>3.7603880720490355</v>
      </c>
      <c r="J44" s="142">
        <f t="shared" si="4"/>
        <v>8.272853758507878</v>
      </c>
      <c r="K44" s="148">
        <f t="shared" si="5"/>
        <v>4.136426879253939</v>
      </c>
      <c r="L44" s="28"/>
      <c r="M44" s="118">
        <v>6</v>
      </c>
      <c r="N44" s="119">
        <v>5</v>
      </c>
      <c r="O44" s="9"/>
      <c r="P44" s="118"/>
      <c r="Q44" s="119"/>
      <c r="S44" s="109">
        <f>M44*0.85</f>
        <v>5.1</v>
      </c>
    </row>
    <row r="45" spans="1:19" ht="32.25" customHeight="1">
      <c r="A45" s="264">
        <v>34</v>
      </c>
      <c r="B45" s="317" t="s">
        <v>293</v>
      </c>
      <c r="C45" s="316" t="s">
        <v>15</v>
      </c>
      <c r="D45" s="330">
        <v>1</v>
      </c>
      <c r="E45" s="331" t="s">
        <v>1</v>
      </c>
      <c r="F45" s="217">
        <f t="shared" si="9"/>
        <v>2.256232843229421</v>
      </c>
      <c r="G45" s="214">
        <f t="shared" si="3"/>
        <v>6.768698529688264</v>
      </c>
      <c r="H45" s="138">
        <f t="shared" si="10"/>
        <v>1.8801940360245177</v>
      </c>
      <c r="I45" s="214">
        <f t="shared" si="6"/>
        <v>5.640582108073553</v>
      </c>
      <c r="J45" s="142">
        <f t="shared" si="4"/>
        <v>12.409280637761817</v>
      </c>
      <c r="K45" s="148">
        <f t="shared" si="5"/>
        <v>4.136426879253939</v>
      </c>
      <c r="L45" s="28"/>
      <c r="M45" s="118">
        <v>6</v>
      </c>
      <c r="N45" s="119">
        <v>5</v>
      </c>
      <c r="O45" s="9"/>
      <c r="P45" s="118"/>
      <c r="Q45" s="119"/>
      <c r="S45" s="109"/>
    </row>
    <row r="46" spans="1:17" ht="30">
      <c r="A46" s="264">
        <v>35</v>
      </c>
      <c r="B46" s="317" t="s">
        <v>294</v>
      </c>
      <c r="C46" s="316" t="s">
        <v>340</v>
      </c>
      <c r="D46" s="330">
        <v>1</v>
      </c>
      <c r="E46" s="331" t="s">
        <v>0</v>
      </c>
      <c r="F46" s="217">
        <f t="shared" si="9"/>
        <v>16.92174632422066</v>
      </c>
      <c r="G46" s="214">
        <f t="shared" si="3"/>
        <v>16.92174632422066</v>
      </c>
      <c r="H46" s="138">
        <f t="shared" si="10"/>
        <v>2.8202910540367765</v>
      </c>
      <c r="I46" s="214">
        <f t="shared" si="6"/>
        <v>2.8202910540367765</v>
      </c>
      <c r="J46" s="142">
        <f t="shared" si="4"/>
        <v>19.742037378257436</v>
      </c>
      <c r="K46" s="148">
        <f t="shared" si="5"/>
        <v>19.742037378257436</v>
      </c>
      <c r="L46" s="28"/>
      <c r="M46" s="118">
        <v>45</v>
      </c>
      <c r="N46" s="119">
        <v>7.5</v>
      </c>
      <c r="O46" s="9"/>
      <c r="P46" s="118"/>
      <c r="Q46" s="119"/>
    </row>
    <row r="47" spans="1:19" ht="30">
      <c r="A47" s="264">
        <v>36</v>
      </c>
      <c r="B47" s="317" t="s">
        <v>291</v>
      </c>
      <c r="C47" s="316" t="s">
        <v>15</v>
      </c>
      <c r="D47" s="330">
        <v>1</v>
      </c>
      <c r="E47" s="331" t="s">
        <v>0</v>
      </c>
      <c r="F47" s="217">
        <f t="shared" si="9"/>
        <v>24.44252246831873</v>
      </c>
      <c r="G47" s="214">
        <f t="shared" si="3"/>
        <v>24.44252246831873</v>
      </c>
      <c r="H47" s="138">
        <f t="shared" si="10"/>
        <v>2.8202910540367765</v>
      </c>
      <c r="I47" s="214">
        <f t="shared" si="6"/>
        <v>2.8202910540367765</v>
      </c>
      <c r="J47" s="142">
        <f t="shared" si="4"/>
        <v>27.262813522355508</v>
      </c>
      <c r="K47" s="148">
        <f t="shared" si="5"/>
        <v>27.262813522355508</v>
      </c>
      <c r="L47" s="28"/>
      <c r="M47" s="118">
        <f>M43</f>
        <v>65</v>
      </c>
      <c r="N47" s="119">
        <v>7.5</v>
      </c>
      <c r="O47" s="9"/>
      <c r="P47" s="118"/>
      <c r="Q47" s="119"/>
      <c r="S47" s="109"/>
    </row>
    <row r="48" spans="1:19" ht="30">
      <c r="A48" s="264">
        <v>37</v>
      </c>
      <c r="B48" s="317" t="s">
        <v>292</v>
      </c>
      <c r="C48" s="316" t="s">
        <v>15</v>
      </c>
      <c r="D48" s="330">
        <v>1</v>
      </c>
      <c r="E48" s="331" t="s">
        <v>1</v>
      </c>
      <c r="F48" s="217">
        <f t="shared" si="9"/>
        <v>2.256232843229421</v>
      </c>
      <c r="G48" s="214">
        <f t="shared" si="3"/>
        <v>6.768698529688264</v>
      </c>
      <c r="H48" s="138">
        <f t="shared" si="10"/>
        <v>1.8801940360245177</v>
      </c>
      <c r="I48" s="214">
        <f t="shared" si="6"/>
        <v>5.640582108073553</v>
      </c>
      <c r="J48" s="142">
        <f t="shared" si="4"/>
        <v>12.409280637761817</v>
      </c>
      <c r="K48" s="148">
        <f t="shared" si="5"/>
        <v>4.136426879253939</v>
      </c>
      <c r="L48" s="28"/>
      <c r="M48" s="118">
        <v>6</v>
      </c>
      <c r="N48" s="119">
        <v>5</v>
      </c>
      <c r="O48" s="9"/>
      <c r="P48" s="118"/>
      <c r="Q48" s="119"/>
      <c r="S48" s="109">
        <f>M48*0.85</f>
        <v>5.1</v>
      </c>
    </row>
    <row r="49" spans="1:19" ht="28.5" customHeight="1">
      <c r="A49" s="264">
        <v>38</v>
      </c>
      <c r="B49" s="317" t="s">
        <v>293</v>
      </c>
      <c r="C49" s="316" t="s">
        <v>15</v>
      </c>
      <c r="D49" s="330">
        <v>1</v>
      </c>
      <c r="E49" s="331" t="s">
        <v>344</v>
      </c>
      <c r="F49" s="217">
        <f t="shared" si="9"/>
        <v>2.256232843229421</v>
      </c>
      <c r="G49" s="214">
        <f t="shared" si="3"/>
        <v>4.512465686458842</v>
      </c>
      <c r="H49" s="138">
        <f t="shared" si="10"/>
        <v>1.8801940360245177</v>
      </c>
      <c r="I49" s="214">
        <f t="shared" si="6"/>
        <v>3.7603880720490355</v>
      </c>
      <c r="J49" s="142">
        <f t="shared" si="4"/>
        <v>8.272853758507878</v>
      </c>
      <c r="K49" s="148">
        <f t="shared" si="5"/>
        <v>4.136426879253939</v>
      </c>
      <c r="L49" s="28"/>
      <c r="M49" s="118">
        <v>6</v>
      </c>
      <c r="N49" s="119">
        <v>5</v>
      </c>
      <c r="O49" s="9"/>
      <c r="P49" s="118"/>
      <c r="Q49" s="119"/>
      <c r="S49" s="109"/>
    </row>
    <row r="50" spans="1:17" ht="30">
      <c r="A50" s="264">
        <v>39</v>
      </c>
      <c r="B50" s="317" t="s">
        <v>295</v>
      </c>
      <c r="C50" s="316" t="s">
        <v>340</v>
      </c>
      <c r="D50" s="330">
        <v>1</v>
      </c>
      <c r="E50" s="331" t="s">
        <v>0</v>
      </c>
      <c r="F50" s="217">
        <f t="shared" si="9"/>
        <v>16.92174632422066</v>
      </c>
      <c r="G50" s="214">
        <f t="shared" si="3"/>
        <v>16.92174632422066</v>
      </c>
      <c r="H50" s="138">
        <f t="shared" si="10"/>
        <v>2.8202910540367765</v>
      </c>
      <c r="I50" s="214">
        <f t="shared" si="6"/>
        <v>2.8202910540367765</v>
      </c>
      <c r="J50" s="142">
        <f t="shared" si="4"/>
        <v>19.742037378257436</v>
      </c>
      <c r="K50" s="148">
        <f t="shared" si="5"/>
        <v>19.742037378257436</v>
      </c>
      <c r="L50" s="28"/>
      <c r="M50" s="118">
        <v>45</v>
      </c>
      <c r="N50" s="119">
        <v>7.5</v>
      </c>
      <c r="O50" s="9"/>
      <c r="P50" s="118"/>
      <c r="Q50" s="119"/>
    </row>
    <row r="51" spans="1:19" ht="30">
      <c r="A51" s="264">
        <v>40</v>
      </c>
      <c r="B51" s="317" t="s">
        <v>296</v>
      </c>
      <c r="C51" s="316" t="s">
        <v>15</v>
      </c>
      <c r="D51" s="330">
        <v>1</v>
      </c>
      <c r="E51" s="331" t="s">
        <v>0</v>
      </c>
      <c r="F51" s="217">
        <f t="shared" si="9"/>
        <v>46.25277328620314</v>
      </c>
      <c r="G51" s="214">
        <f t="shared" si="3"/>
        <v>46.25277328620314</v>
      </c>
      <c r="H51" s="138">
        <f t="shared" si="10"/>
        <v>3.7603880720490355</v>
      </c>
      <c r="I51" s="214">
        <f t="shared" si="6"/>
        <v>3.7603880720490355</v>
      </c>
      <c r="J51" s="142">
        <f t="shared" si="4"/>
        <v>50.01316135825217</v>
      </c>
      <c r="K51" s="148">
        <f t="shared" si="5"/>
        <v>50.01316135825217</v>
      </c>
      <c r="L51" s="28"/>
      <c r="M51" s="118">
        <v>123</v>
      </c>
      <c r="N51" s="119">
        <v>10</v>
      </c>
      <c r="O51" s="9"/>
      <c r="P51" s="118"/>
      <c r="Q51" s="119"/>
      <c r="S51" s="109"/>
    </row>
    <row r="52" spans="1:19" ht="30" customHeight="1">
      <c r="A52" s="264">
        <v>41</v>
      </c>
      <c r="B52" s="317" t="s">
        <v>286</v>
      </c>
      <c r="C52" s="316" t="s">
        <v>15</v>
      </c>
      <c r="D52" s="330">
        <v>1</v>
      </c>
      <c r="E52" s="331" t="s">
        <v>0</v>
      </c>
      <c r="F52" s="217">
        <f t="shared" si="9"/>
        <v>8.648892565712782</v>
      </c>
      <c r="G52" s="214">
        <f t="shared" si="3"/>
        <v>8.648892565712782</v>
      </c>
      <c r="H52" s="138">
        <f t="shared" si="10"/>
        <v>1.8801940360245177</v>
      </c>
      <c r="I52" s="214">
        <f t="shared" si="6"/>
        <v>1.8801940360245177</v>
      </c>
      <c r="J52" s="142">
        <f t="shared" si="4"/>
        <v>10.5290866017373</v>
      </c>
      <c r="K52" s="148">
        <f t="shared" si="5"/>
        <v>10.5290866017373</v>
      </c>
      <c r="L52" s="28"/>
      <c r="M52" s="118">
        <v>23</v>
      </c>
      <c r="N52" s="119">
        <v>5</v>
      </c>
      <c r="O52" s="9"/>
      <c r="P52" s="118"/>
      <c r="Q52" s="119"/>
      <c r="S52" s="109">
        <f aca="true" t="shared" si="11" ref="S52:S55">M52*0.85</f>
        <v>19.55</v>
      </c>
    </row>
    <row r="53" spans="1:19" ht="32.25" customHeight="1">
      <c r="A53" s="264">
        <v>42</v>
      </c>
      <c r="B53" s="317" t="s">
        <v>297</v>
      </c>
      <c r="C53" s="316" t="s">
        <v>15</v>
      </c>
      <c r="D53" s="330">
        <v>1</v>
      </c>
      <c r="E53" s="331" t="s">
        <v>0</v>
      </c>
      <c r="F53" s="217">
        <f t="shared" si="9"/>
        <v>7.520776144098071</v>
      </c>
      <c r="G53" s="214">
        <f t="shared" si="3"/>
        <v>7.520776144098071</v>
      </c>
      <c r="H53" s="138">
        <f t="shared" si="10"/>
        <v>1.8801940360245177</v>
      </c>
      <c r="I53" s="214">
        <f t="shared" si="6"/>
        <v>1.8801940360245177</v>
      </c>
      <c r="J53" s="142">
        <f t="shared" si="4"/>
        <v>9.400970180122588</v>
      </c>
      <c r="K53" s="148">
        <f t="shared" si="5"/>
        <v>9.400970180122588</v>
      </c>
      <c r="L53" s="28"/>
      <c r="M53" s="118">
        <v>20</v>
      </c>
      <c r="N53" s="119">
        <v>5</v>
      </c>
      <c r="O53" s="9"/>
      <c r="P53" s="118"/>
      <c r="Q53" s="119"/>
      <c r="S53" s="109">
        <f t="shared" si="11"/>
        <v>17</v>
      </c>
    </row>
    <row r="54" spans="1:19" ht="30">
      <c r="A54" s="264">
        <v>43</v>
      </c>
      <c r="B54" s="317" t="s">
        <v>298</v>
      </c>
      <c r="C54" s="316" t="s">
        <v>15</v>
      </c>
      <c r="D54" s="330">
        <v>1</v>
      </c>
      <c r="E54" s="331" t="s">
        <v>0</v>
      </c>
      <c r="F54" s="217">
        <f t="shared" si="9"/>
        <v>3.7603880720490355</v>
      </c>
      <c r="G54" s="214">
        <f t="shared" si="3"/>
        <v>3.7603880720490355</v>
      </c>
      <c r="H54" s="138">
        <f t="shared" si="10"/>
        <v>1.8801940360245177</v>
      </c>
      <c r="I54" s="214">
        <f t="shared" si="6"/>
        <v>1.8801940360245177</v>
      </c>
      <c r="J54" s="142">
        <f t="shared" si="4"/>
        <v>5.640582108073553</v>
      </c>
      <c r="K54" s="148">
        <f t="shared" si="5"/>
        <v>5.640582108073553</v>
      </c>
      <c r="L54" s="28"/>
      <c r="M54" s="118">
        <v>10</v>
      </c>
      <c r="N54" s="119">
        <v>5</v>
      </c>
      <c r="O54" s="9"/>
      <c r="P54" s="118"/>
      <c r="Q54" s="119"/>
      <c r="S54" s="109">
        <f t="shared" si="11"/>
        <v>8.5</v>
      </c>
    </row>
    <row r="55" spans="1:19" ht="30">
      <c r="A55" s="264">
        <v>44</v>
      </c>
      <c r="B55" s="317" t="s">
        <v>299</v>
      </c>
      <c r="C55" s="316" t="s">
        <v>15</v>
      </c>
      <c r="D55" s="330">
        <v>1</v>
      </c>
      <c r="E55" s="331" t="s">
        <v>1</v>
      </c>
      <c r="F55" s="217">
        <f t="shared" si="9"/>
        <v>2.632271650434325</v>
      </c>
      <c r="G55" s="214">
        <f t="shared" si="3"/>
        <v>7.896814951302975</v>
      </c>
      <c r="H55" s="138">
        <f t="shared" si="10"/>
        <v>1.8801940360245177</v>
      </c>
      <c r="I55" s="214">
        <f t="shared" si="6"/>
        <v>5.640582108073553</v>
      </c>
      <c r="J55" s="142">
        <f t="shared" si="4"/>
        <v>13.537397059376527</v>
      </c>
      <c r="K55" s="148">
        <f t="shared" si="5"/>
        <v>4.512465686458842</v>
      </c>
      <c r="L55" s="28"/>
      <c r="M55" s="118">
        <v>7</v>
      </c>
      <c r="N55" s="119">
        <v>5</v>
      </c>
      <c r="O55" s="9"/>
      <c r="P55" s="118"/>
      <c r="Q55" s="119"/>
      <c r="S55" s="109">
        <f t="shared" si="11"/>
        <v>5.95</v>
      </c>
    </row>
    <row r="56" spans="1:19" ht="30" customHeight="1">
      <c r="A56" s="264">
        <v>45</v>
      </c>
      <c r="B56" s="317" t="s">
        <v>300</v>
      </c>
      <c r="C56" s="316" t="s">
        <v>15</v>
      </c>
      <c r="D56" s="330">
        <v>1</v>
      </c>
      <c r="E56" s="331" t="s">
        <v>2</v>
      </c>
      <c r="F56" s="217">
        <f t="shared" si="9"/>
        <v>2.632271650434325</v>
      </c>
      <c r="G56" s="214">
        <f t="shared" si="3"/>
        <v>10.5290866017373</v>
      </c>
      <c r="H56" s="138">
        <f t="shared" si="10"/>
        <v>1.8801940360245177</v>
      </c>
      <c r="I56" s="214">
        <f t="shared" si="6"/>
        <v>7.520776144098071</v>
      </c>
      <c r="J56" s="142">
        <f t="shared" si="4"/>
        <v>18.04986274583537</v>
      </c>
      <c r="K56" s="148">
        <f t="shared" si="5"/>
        <v>4.512465686458842</v>
      </c>
      <c r="L56" s="28"/>
      <c r="M56" s="118">
        <v>7</v>
      </c>
      <c r="N56" s="119">
        <v>5</v>
      </c>
      <c r="O56" s="9"/>
      <c r="P56" s="118"/>
      <c r="Q56" s="119"/>
      <c r="S56" s="109"/>
    </row>
    <row r="57" spans="1:17" ht="30">
      <c r="A57" s="264">
        <v>46</v>
      </c>
      <c r="B57" s="317" t="s">
        <v>301</v>
      </c>
      <c r="C57" s="316" t="s">
        <v>340</v>
      </c>
      <c r="D57" s="330">
        <v>1</v>
      </c>
      <c r="E57" s="331" t="s">
        <v>0</v>
      </c>
      <c r="F57" s="217">
        <f t="shared" si="9"/>
        <v>13.161358252171624</v>
      </c>
      <c r="G57" s="214">
        <f t="shared" si="3"/>
        <v>13.161358252171624</v>
      </c>
      <c r="H57" s="138">
        <f t="shared" si="10"/>
        <v>2.8202910540367765</v>
      </c>
      <c r="I57" s="214">
        <f t="shared" si="6"/>
        <v>2.8202910540367765</v>
      </c>
      <c r="J57" s="142">
        <f t="shared" si="4"/>
        <v>15.9816493062084</v>
      </c>
      <c r="K57" s="148">
        <f t="shared" si="5"/>
        <v>15.9816493062084</v>
      </c>
      <c r="L57" s="28"/>
      <c r="M57" s="118">
        <v>35</v>
      </c>
      <c r="N57" s="119">
        <v>7.5</v>
      </c>
      <c r="O57" s="9"/>
      <c r="P57" s="118"/>
      <c r="Q57" s="119"/>
    </row>
    <row r="58" spans="1:19" ht="30">
      <c r="A58" s="264">
        <v>47</v>
      </c>
      <c r="B58" s="317" t="s">
        <v>291</v>
      </c>
      <c r="C58" s="316" t="s">
        <v>15</v>
      </c>
      <c r="D58" s="330">
        <v>1</v>
      </c>
      <c r="E58" s="331" t="s">
        <v>0</v>
      </c>
      <c r="F58" s="217">
        <f t="shared" si="9"/>
        <v>24.44252246831873</v>
      </c>
      <c r="G58" s="214">
        <f t="shared" si="3"/>
        <v>24.44252246831873</v>
      </c>
      <c r="H58" s="138">
        <f t="shared" si="10"/>
        <v>2.8202910540367765</v>
      </c>
      <c r="I58" s="214">
        <f t="shared" si="6"/>
        <v>2.8202910540367765</v>
      </c>
      <c r="J58" s="142">
        <f t="shared" si="4"/>
        <v>27.262813522355508</v>
      </c>
      <c r="K58" s="148">
        <f t="shared" si="5"/>
        <v>27.262813522355508</v>
      </c>
      <c r="L58" s="28"/>
      <c r="M58" s="118">
        <v>65</v>
      </c>
      <c r="N58" s="119">
        <v>7.5</v>
      </c>
      <c r="O58" s="9"/>
      <c r="P58" s="118"/>
      <c r="Q58" s="119"/>
      <c r="S58" s="109"/>
    </row>
    <row r="59" spans="1:19" ht="30">
      <c r="A59" s="264">
        <v>48</v>
      </c>
      <c r="B59" s="317" t="s">
        <v>292</v>
      </c>
      <c r="C59" s="316" t="s">
        <v>15</v>
      </c>
      <c r="D59" s="330">
        <v>1</v>
      </c>
      <c r="E59" s="331" t="s">
        <v>1</v>
      </c>
      <c r="F59" s="217">
        <f t="shared" si="9"/>
        <v>2.632271650434325</v>
      </c>
      <c r="G59" s="214">
        <f t="shared" si="3"/>
        <v>7.896814951302975</v>
      </c>
      <c r="H59" s="138">
        <f t="shared" si="10"/>
        <v>1.8801940360245177</v>
      </c>
      <c r="I59" s="214">
        <f t="shared" si="6"/>
        <v>5.640582108073553</v>
      </c>
      <c r="J59" s="142">
        <f t="shared" si="4"/>
        <v>13.537397059376527</v>
      </c>
      <c r="K59" s="148">
        <f t="shared" si="5"/>
        <v>4.512465686458842</v>
      </c>
      <c r="L59" s="28"/>
      <c r="M59" s="118">
        <v>7</v>
      </c>
      <c r="N59" s="119">
        <v>5</v>
      </c>
      <c r="O59" s="9"/>
      <c r="P59" s="118"/>
      <c r="Q59" s="119"/>
      <c r="S59" s="109">
        <f>M59*0.85</f>
        <v>5.95</v>
      </c>
    </row>
    <row r="60" spans="1:19" ht="33" customHeight="1">
      <c r="A60" s="264">
        <v>49</v>
      </c>
      <c r="B60" s="317" t="s">
        <v>293</v>
      </c>
      <c r="C60" s="316" t="s">
        <v>15</v>
      </c>
      <c r="D60" s="330">
        <v>1</v>
      </c>
      <c r="E60" s="331" t="s">
        <v>344</v>
      </c>
      <c r="F60" s="217">
        <f t="shared" si="9"/>
        <v>2.632271650434325</v>
      </c>
      <c r="G60" s="214">
        <f t="shared" si="3"/>
        <v>5.26454330086865</v>
      </c>
      <c r="H60" s="138">
        <f t="shared" si="10"/>
        <v>1.8801940360245177</v>
      </c>
      <c r="I60" s="214">
        <f t="shared" si="6"/>
        <v>3.7603880720490355</v>
      </c>
      <c r="J60" s="142">
        <f t="shared" si="4"/>
        <v>9.024931372917685</v>
      </c>
      <c r="K60" s="148">
        <f t="shared" si="5"/>
        <v>4.512465686458842</v>
      </c>
      <c r="L60" s="28"/>
      <c r="M60" s="118">
        <v>7</v>
      </c>
      <c r="N60" s="119">
        <v>5</v>
      </c>
      <c r="O60" s="9"/>
      <c r="P60" s="118"/>
      <c r="Q60" s="119"/>
      <c r="S60" s="109"/>
    </row>
    <row r="61" spans="1:17" ht="30">
      <c r="A61" s="264">
        <v>50</v>
      </c>
      <c r="B61" s="317" t="s">
        <v>302</v>
      </c>
      <c r="C61" s="316" t="s">
        <v>340</v>
      </c>
      <c r="D61" s="330">
        <v>1</v>
      </c>
      <c r="E61" s="331" t="s">
        <v>0</v>
      </c>
      <c r="F61" s="217">
        <f t="shared" si="9"/>
        <v>13.161358252171624</v>
      </c>
      <c r="G61" s="214">
        <f t="shared" si="3"/>
        <v>13.161358252171624</v>
      </c>
      <c r="H61" s="138">
        <f t="shared" si="10"/>
        <v>2.8202910540367765</v>
      </c>
      <c r="I61" s="214">
        <f t="shared" si="6"/>
        <v>2.8202910540367765</v>
      </c>
      <c r="J61" s="142">
        <f t="shared" si="4"/>
        <v>15.9816493062084</v>
      </c>
      <c r="K61" s="148">
        <f t="shared" si="5"/>
        <v>15.9816493062084</v>
      </c>
      <c r="L61" s="28"/>
      <c r="M61" s="118">
        <v>35</v>
      </c>
      <c r="N61" s="119">
        <v>7.5</v>
      </c>
      <c r="O61" s="9"/>
      <c r="P61" s="118"/>
      <c r="Q61" s="119"/>
    </row>
    <row r="62" spans="1:19" ht="30">
      <c r="A62" s="264">
        <v>51</v>
      </c>
      <c r="B62" s="317" t="s">
        <v>291</v>
      </c>
      <c r="C62" s="316" t="s">
        <v>15</v>
      </c>
      <c r="D62" s="330">
        <v>1</v>
      </c>
      <c r="E62" s="331" t="s">
        <v>0</v>
      </c>
      <c r="F62" s="217">
        <f t="shared" si="9"/>
        <v>24.44252246831873</v>
      </c>
      <c r="G62" s="214">
        <f t="shared" si="3"/>
        <v>24.44252246831873</v>
      </c>
      <c r="H62" s="138">
        <f t="shared" si="10"/>
        <v>2.8202910540367765</v>
      </c>
      <c r="I62" s="214">
        <f t="shared" si="6"/>
        <v>2.8202910540367765</v>
      </c>
      <c r="J62" s="142">
        <f t="shared" si="4"/>
        <v>27.262813522355508</v>
      </c>
      <c r="K62" s="148">
        <f t="shared" si="5"/>
        <v>27.262813522355508</v>
      </c>
      <c r="L62" s="28"/>
      <c r="M62" s="118">
        <v>65</v>
      </c>
      <c r="N62" s="119">
        <v>7.5</v>
      </c>
      <c r="O62" s="9"/>
      <c r="P62" s="118"/>
      <c r="Q62" s="119"/>
      <c r="S62" s="109"/>
    </row>
    <row r="63" spans="1:19" ht="30">
      <c r="A63" s="264">
        <v>52</v>
      </c>
      <c r="B63" s="317" t="s">
        <v>292</v>
      </c>
      <c r="C63" s="316" t="s">
        <v>15</v>
      </c>
      <c r="D63" s="330">
        <v>1</v>
      </c>
      <c r="E63" s="331" t="s">
        <v>344</v>
      </c>
      <c r="F63" s="217">
        <f t="shared" si="9"/>
        <v>2.632271650434325</v>
      </c>
      <c r="G63" s="214">
        <f t="shared" si="3"/>
        <v>5.26454330086865</v>
      </c>
      <c r="H63" s="138">
        <f t="shared" si="10"/>
        <v>1.8801940360245177</v>
      </c>
      <c r="I63" s="214">
        <f t="shared" si="6"/>
        <v>3.7603880720490355</v>
      </c>
      <c r="J63" s="142">
        <f t="shared" si="4"/>
        <v>9.024931372917685</v>
      </c>
      <c r="K63" s="148">
        <f t="shared" si="5"/>
        <v>4.512465686458842</v>
      </c>
      <c r="L63" s="28"/>
      <c r="M63" s="118">
        <v>7</v>
      </c>
      <c r="N63" s="119">
        <v>5</v>
      </c>
      <c r="O63" s="9"/>
      <c r="P63" s="118"/>
      <c r="Q63" s="119"/>
      <c r="S63" s="109">
        <f>M63*0.85</f>
        <v>5.95</v>
      </c>
    </row>
    <row r="64" spans="1:19" ht="32.25" customHeight="1">
      <c r="A64" s="264">
        <v>53</v>
      </c>
      <c r="B64" s="317" t="s">
        <v>293</v>
      </c>
      <c r="C64" s="316" t="s">
        <v>15</v>
      </c>
      <c r="D64" s="330">
        <v>1</v>
      </c>
      <c r="E64" s="331" t="s">
        <v>344</v>
      </c>
      <c r="F64" s="217">
        <f t="shared" si="9"/>
        <v>2.632271650434325</v>
      </c>
      <c r="G64" s="214">
        <f t="shared" si="3"/>
        <v>5.26454330086865</v>
      </c>
      <c r="H64" s="138">
        <f t="shared" si="10"/>
        <v>1.8801940360245177</v>
      </c>
      <c r="I64" s="214">
        <f t="shared" si="6"/>
        <v>3.7603880720490355</v>
      </c>
      <c r="J64" s="142">
        <f t="shared" si="4"/>
        <v>9.024931372917685</v>
      </c>
      <c r="K64" s="148">
        <f t="shared" si="5"/>
        <v>4.512465686458842</v>
      </c>
      <c r="L64" s="28"/>
      <c r="M64" s="118">
        <v>7</v>
      </c>
      <c r="N64" s="119">
        <v>5</v>
      </c>
      <c r="O64" s="9"/>
      <c r="P64" s="118"/>
      <c r="Q64" s="119"/>
      <c r="S64" s="109"/>
    </row>
    <row r="65" spans="1:17" ht="15.75">
      <c r="A65" s="264">
        <v>54</v>
      </c>
      <c r="B65" s="317" t="s">
        <v>303</v>
      </c>
      <c r="C65" s="316" t="s">
        <v>15</v>
      </c>
      <c r="D65" s="330">
        <v>1</v>
      </c>
      <c r="E65" s="331" t="s">
        <v>0</v>
      </c>
      <c r="F65" s="217">
        <f t="shared" si="9"/>
        <v>5715.789869514534</v>
      </c>
      <c r="G65" s="214">
        <f t="shared" si="3"/>
        <v>5715.789869514534</v>
      </c>
      <c r="H65" s="138">
        <f t="shared" si="10"/>
        <v>188.01940360245177</v>
      </c>
      <c r="I65" s="214">
        <f t="shared" si="6"/>
        <v>188.01940360245177</v>
      </c>
      <c r="J65" s="142">
        <f t="shared" si="4"/>
        <v>5903.809273116985</v>
      </c>
      <c r="K65" s="148">
        <f t="shared" si="5"/>
        <v>5903.809273116985</v>
      </c>
      <c r="L65" s="28"/>
      <c r="M65" s="118">
        <v>15200</v>
      </c>
      <c r="N65" s="119">
        <v>500</v>
      </c>
      <c r="O65" s="9"/>
      <c r="P65" s="118"/>
      <c r="Q65" s="119"/>
    </row>
    <row r="66" spans="1:17" ht="30">
      <c r="A66" s="264">
        <v>55</v>
      </c>
      <c r="B66" s="317" t="s">
        <v>304</v>
      </c>
      <c r="C66" s="316" t="s">
        <v>340</v>
      </c>
      <c r="D66" s="330">
        <v>1</v>
      </c>
      <c r="E66" s="331" t="s">
        <v>0</v>
      </c>
      <c r="F66" s="217">
        <f t="shared" si="9"/>
        <v>13.161358252171624</v>
      </c>
      <c r="G66" s="214">
        <f t="shared" si="3"/>
        <v>13.161358252171624</v>
      </c>
      <c r="H66" s="138">
        <f t="shared" si="10"/>
        <v>2.8202910540367765</v>
      </c>
      <c r="I66" s="214">
        <f t="shared" si="6"/>
        <v>2.8202910540367765</v>
      </c>
      <c r="J66" s="142">
        <f t="shared" si="4"/>
        <v>15.9816493062084</v>
      </c>
      <c r="K66" s="148">
        <f t="shared" si="5"/>
        <v>15.9816493062084</v>
      </c>
      <c r="L66" s="28"/>
      <c r="M66" s="118">
        <v>35</v>
      </c>
      <c r="N66" s="119">
        <v>7.5</v>
      </c>
      <c r="O66" s="9"/>
      <c r="P66" s="118"/>
      <c r="Q66" s="119"/>
    </row>
    <row r="67" spans="1:19" ht="30">
      <c r="A67" s="264">
        <v>56</v>
      </c>
      <c r="B67" s="317" t="s">
        <v>305</v>
      </c>
      <c r="C67" s="316" t="s">
        <v>15</v>
      </c>
      <c r="D67" s="330">
        <v>1</v>
      </c>
      <c r="E67" s="331" t="s">
        <v>0</v>
      </c>
      <c r="F67" s="217">
        <f t="shared" si="9"/>
        <v>3.0083104576392286</v>
      </c>
      <c r="G67" s="214">
        <f t="shared" si="3"/>
        <v>3.0083104576392286</v>
      </c>
      <c r="H67" s="138">
        <f t="shared" si="10"/>
        <v>1.8801940360245177</v>
      </c>
      <c r="I67" s="214">
        <f t="shared" si="6"/>
        <v>1.8801940360245177</v>
      </c>
      <c r="J67" s="142">
        <f t="shared" si="4"/>
        <v>4.8885044936637465</v>
      </c>
      <c r="K67" s="148">
        <f t="shared" si="5"/>
        <v>4.8885044936637465</v>
      </c>
      <c r="L67" s="28"/>
      <c r="M67" s="118">
        <v>8</v>
      </c>
      <c r="N67" s="119">
        <v>5</v>
      </c>
      <c r="O67" s="9"/>
      <c r="P67" s="118"/>
      <c r="Q67" s="119"/>
      <c r="S67" s="109"/>
    </row>
    <row r="68" spans="1:19" ht="30">
      <c r="A68" s="264">
        <v>57</v>
      </c>
      <c r="B68" s="317" t="s">
        <v>306</v>
      </c>
      <c r="C68" s="316" t="s">
        <v>15</v>
      </c>
      <c r="D68" s="330">
        <v>1</v>
      </c>
      <c r="E68" s="331" t="s">
        <v>344</v>
      </c>
      <c r="F68" s="217">
        <f t="shared" si="9"/>
        <v>2.632271650434325</v>
      </c>
      <c r="G68" s="214">
        <f t="shared" si="3"/>
        <v>5.26454330086865</v>
      </c>
      <c r="H68" s="138">
        <f t="shared" si="10"/>
        <v>1.8801940360245177</v>
      </c>
      <c r="I68" s="214">
        <f t="shared" si="6"/>
        <v>3.7603880720490355</v>
      </c>
      <c r="J68" s="142">
        <f t="shared" si="4"/>
        <v>9.024931372917685</v>
      </c>
      <c r="K68" s="148">
        <f t="shared" si="5"/>
        <v>4.512465686458842</v>
      </c>
      <c r="L68" s="28"/>
      <c r="M68" s="118">
        <v>7</v>
      </c>
      <c r="N68" s="119">
        <v>5</v>
      </c>
      <c r="O68" s="9"/>
      <c r="P68" s="118"/>
      <c r="Q68" s="119"/>
      <c r="S68" s="109"/>
    </row>
    <row r="69" spans="1:17" ht="30">
      <c r="A69" s="264">
        <v>58</v>
      </c>
      <c r="B69" s="317" t="s">
        <v>307</v>
      </c>
      <c r="C69" s="316" t="s">
        <v>340</v>
      </c>
      <c r="D69" s="330">
        <v>1</v>
      </c>
      <c r="E69" s="331" t="s">
        <v>0</v>
      </c>
      <c r="F69" s="217">
        <f t="shared" si="9"/>
        <v>13.161358252171624</v>
      </c>
      <c r="G69" s="214">
        <f t="shared" si="3"/>
        <v>13.161358252171624</v>
      </c>
      <c r="H69" s="138">
        <f t="shared" si="10"/>
        <v>2.8202910540367765</v>
      </c>
      <c r="I69" s="214">
        <f t="shared" si="6"/>
        <v>2.8202910540367765</v>
      </c>
      <c r="J69" s="142">
        <f t="shared" si="4"/>
        <v>15.9816493062084</v>
      </c>
      <c r="K69" s="148">
        <f t="shared" si="5"/>
        <v>15.9816493062084</v>
      </c>
      <c r="L69" s="28"/>
      <c r="M69" s="118">
        <v>35</v>
      </c>
      <c r="N69" s="119">
        <v>7.5</v>
      </c>
      <c r="O69" s="9"/>
      <c r="P69" s="118"/>
      <c r="Q69" s="119"/>
    </row>
    <row r="70" spans="1:19" ht="30">
      <c r="A70" s="264">
        <v>59</v>
      </c>
      <c r="B70" s="317" t="s">
        <v>308</v>
      </c>
      <c r="C70" s="316" t="s">
        <v>15</v>
      </c>
      <c r="D70" s="330">
        <v>1</v>
      </c>
      <c r="E70" s="331" t="s">
        <v>344</v>
      </c>
      <c r="F70" s="217">
        <f t="shared" si="9"/>
        <v>8.648892565712782</v>
      </c>
      <c r="G70" s="214">
        <f t="shared" si="3"/>
        <v>17.297785131425563</v>
      </c>
      <c r="H70" s="138">
        <f t="shared" si="10"/>
        <v>1.8801940360245177</v>
      </c>
      <c r="I70" s="214">
        <f t="shared" si="6"/>
        <v>3.7603880720490355</v>
      </c>
      <c r="J70" s="142">
        <f t="shared" si="4"/>
        <v>21.0581732034746</v>
      </c>
      <c r="K70" s="148">
        <f t="shared" si="5"/>
        <v>10.5290866017373</v>
      </c>
      <c r="L70" s="28"/>
      <c r="M70" s="118">
        <v>23</v>
      </c>
      <c r="N70" s="119">
        <v>5</v>
      </c>
      <c r="O70" s="9"/>
      <c r="P70" s="118"/>
      <c r="Q70" s="119"/>
      <c r="S70" s="109"/>
    </row>
    <row r="71" spans="1:17" ht="30">
      <c r="A71" s="264">
        <v>60</v>
      </c>
      <c r="B71" s="317" t="s">
        <v>309</v>
      </c>
      <c r="C71" s="316" t="s">
        <v>340</v>
      </c>
      <c r="D71" s="330">
        <v>1</v>
      </c>
      <c r="E71" s="331" t="s">
        <v>0</v>
      </c>
      <c r="F71" s="217">
        <f t="shared" si="9"/>
        <v>13.161358252171624</v>
      </c>
      <c r="G71" s="214">
        <f t="shared" si="3"/>
        <v>13.161358252171624</v>
      </c>
      <c r="H71" s="138">
        <f t="shared" si="10"/>
        <v>2.8202910540367765</v>
      </c>
      <c r="I71" s="214">
        <f t="shared" si="6"/>
        <v>2.8202910540367765</v>
      </c>
      <c r="J71" s="142">
        <f t="shared" si="4"/>
        <v>15.9816493062084</v>
      </c>
      <c r="K71" s="148">
        <f t="shared" si="5"/>
        <v>15.9816493062084</v>
      </c>
      <c r="L71" s="28"/>
      <c r="M71" s="118">
        <v>35</v>
      </c>
      <c r="N71" s="119">
        <v>7.5</v>
      </c>
      <c r="O71" s="9"/>
      <c r="P71" s="118"/>
      <c r="Q71" s="119"/>
    </row>
    <row r="72" spans="1:19" ht="30">
      <c r="A72" s="264">
        <v>61</v>
      </c>
      <c r="B72" s="317" t="s">
        <v>310</v>
      </c>
      <c r="C72" s="316" t="s">
        <v>15</v>
      </c>
      <c r="D72" s="330">
        <v>1</v>
      </c>
      <c r="E72" s="331" t="s">
        <v>344</v>
      </c>
      <c r="F72" s="217">
        <f t="shared" si="9"/>
        <v>103.41067198134847</v>
      </c>
      <c r="G72" s="214">
        <f t="shared" si="3"/>
        <v>206.82134396269694</v>
      </c>
      <c r="H72" s="138">
        <f t="shared" si="10"/>
        <v>4.700485090061294</v>
      </c>
      <c r="I72" s="214">
        <f t="shared" si="6"/>
        <v>9.400970180122588</v>
      </c>
      <c r="J72" s="142">
        <f t="shared" si="4"/>
        <v>216.22231414281953</v>
      </c>
      <c r="K72" s="148">
        <f t="shared" si="5"/>
        <v>108.11115707140976</v>
      </c>
      <c r="L72" s="28"/>
      <c r="M72" s="118">
        <v>275</v>
      </c>
      <c r="N72" s="119">
        <v>12.5</v>
      </c>
      <c r="O72" s="9"/>
      <c r="P72" s="118"/>
      <c r="Q72" s="119"/>
      <c r="S72" s="109"/>
    </row>
    <row r="73" spans="1:19" ht="45">
      <c r="A73" s="264">
        <v>62</v>
      </c>
      <c r="B73" s="317" t="s">
        <v>311</v>
      </c>
      <c r="C73" s="316" t="s">
        <v>15</v>
      </c>
      <c r="D73" s="330">
        <v>1</v>
      </c>
      <c r="E73" s="331" t="s">
        <v>3</v>
      </c>
      <c r="F73" s="217">
        <f t="shared" si="9"/>
        <v>51.89335539427669</v>
      </c>
      <c r="G73" s="214">
        <f t="shared" si="3"/>
        <v>311.36013236566015</v>
      </c>
      <c r="H73" s="138">
        <f t="shared" si="10"/>
        <v>3.7603880720490355</v>
      </c>
      <c r="I73" s="214">
        <f t="shared" si="6"/>
        <v>22.562328432294212</v>
      </c>
      <c r="J73" s="142">
        <f t="shared" si="4"/>
        <v>333.9224607979544</v>
      </c>
      <c r="K73" s="148">
        <f t="shared" si="5"/>
        <v>55.65374346632573</v>
      </c>
      <c r="L73" s="28"/>
      <c r="M73" s="118">
        <v>138</v>
      </c>
      <c r="N73" s="119">
        <v>10</v>
      </c>
      <c r="O73" s="9"/>
      <c r="P73" s="118"/>
      <c r="Q73" s="119"/>
      <c r="S73" s="109"/>
    </row>
    <row r="74" spans="1:17" ht="15.75">
      <c r="A74" s="264">
        <v>63</v>
      </c>
      <c r="B74" s="317" t="s">
        <v>312</v>
      </c>
      <c r="C74" s="316" t="s">
        <v>342</v>
      </c>
      <c r="D74" s="330">
        <v>1</v>
      </c>
      <c r="E74" s="331">
        <v>1</v>
      </c>
      <c r="F74" s="217">
        <f>M74/$J$4</f>
        <v>1015.3047794532396</v>
      </c>
      <c r="G74" s="214">
        <f t="shared" si="3"/>
        <v>1015.3047794532396</v>
      </c>
      <c r="H74" s="138">
        <f t="shared" si="10"/>
        <v>0</v>
      </c>
      <c r="I74" s="214">
        <f t="shared" si="6"/>
        <v>0</v>
      </c>
      <c r="J74" s="142">
        <f t="shared" si="4"/>
        <v>1015.3047794532396</v>
      </c>
      <c r="K74" s="148">
        <f t="shared" si="5"/>
        <v>1015.3047794532396</v>
      </c>
      <c r="L74" s="28"/>
      <c r="M74" s="118">
        <v>2700</v>
      </c>
      <c r="N74" s="119">
        <v>0</v>
      </c>
      <c r="O74" s="9"/>
      <c r="P74" s="118"/>
      <c r="Q74" s="119"/>
    </row>
    <row r="75" spans="1:17" ht="15.75">
      <c r="A75" s="264"/>
      <c r="B75" s="319" t="s">
        <v>313</v>
      </c>
      <c r="C75" s="316"/>
      <c r="D75" s="330"/>
      <c r="E75" s="331"/>
      <c r="F75" s="217"/>
      <c r="G75" s="214"/>
      <c r="H75" s="138"/>
      <c r="I75" s="214"/>
      <c r="J75" s="142"/>
      <c r="K75" s="148"/>
      <c r="L75" s="28"/>
      <c r="M75" s="118"/>
      <c r="N75" s="119"/>
      <c r="O75" s="9"/>
      <c r="P75" s="118"/>
      <c r="Q75" s="119"/>
    </row>
    <row r="76" spans="1:17" ht="15.75">
      <c r="A76" s="264">
        <v>64</v>
      </c>
      <c r="B76" s="318" t="s">
        <v>314</v>
      </c>
      <c r="C76" s="316" t="s">
        <v>27</v>
      </c>
      <c r="D76" s="330">
        <v>1</v>
      </c>
      <c r="E76" s="331" t="s">
        <v>345</v>
      </c>
      <c r="F76" s="217">
        <f aca="true" t="shared" si="12" ref="F76:F89">M76/$J$4</f>
        <v>0.5264543300868649</v>
      </c>
      <c r="G76" s="214">
        <f t="shared" si="3"/>
        <v>842.3269281389839</v>
      </c>
      <c r="H76" s="138">
        <f aca="true" t="shared" si="13" ref="H76:H90">N76/$J$4</f>
        <v>0.28202910540367765</v>
      </c>
      <c r="I76" s="214">
        <f t="shared" si="6"/>
        <v>451.2465686458842</v>
      </c>
      <c r="J76" s="142">
        <f t="shared" si="4"/>
        <v>1293.5734967848682</v>
      </c>
      <c r="K76" s="148">
        <f t="shared" si="5"/>
        <v>0.8084834354905426</v>
      </c>
      <c r="L76" s="28"/>
      <c r="M76" s="118">
        <v>1.4</v>
      </c>
      <c r="N76" s="119">
        <v>0.75</v>
      </c>
      <c r="O76" s="9"/>
      <c r="P76" s="118"/>
      <c r="Q76" s="119"/>
    </row>
    <row r="77" spans="1:17" ht="15.75">
      <c r="A77" s="264">
        <v>65</v>
      </c>
      <c r="B77" s="317" t="s">
        <v>315</v>
      </c>
      <c r="C77" s="316" t="s">
        <v>27</v>
      </c>
      <c r="D77" s="330">
        <v>1</v>
      </c>
      <c r="E77" s="331" t="s">
        <v>346</v>
      </c>
      <c r="F77" s="217">
        <f t="shared" si="12"/>
        <v>0.7633587786259541</v>
      </c>
      <c r="G77" s="214">
        <f aca="true" t="shared" si="14" ref="G77:G113">F77*E77</f>
        <v>1068.7022900763359</v>
      </c>
      <c r="H77" s="138">
        <f t="shared" si="13"/>
        <v>0.28202910540367765</v>
      </c>
      <c r="I77" s="214">
        <f aca="true" t="shared" si="15" ref="I77:I113">H77*E77</f>
        <v>394.8407475651487</v>
      </c>
      <c r="J77" s="142">
        <f aca="true" t="shared" si="16" ref="J77:J113">G77+I77</f>
        <v>1463.5430376414847</v>
      </c>
      <c r="K77" s="148">
        <f aca="true" t="shared" si="17" ref="K77:K113">J77/E77</f>
        <v>1.045387884029632</v>
      </c>
      <c r="L77" s="28"/>
      <c r="M77" s="118">
        <v>2.03</v>
      </c>
      <c r="N77" s="119">
        <v>0.75</v>
      </c>
      <c r="O77" s="9"/>
      <c r="P77" s="118"/>
      <c r="Q77" s="119"/>
    </row>
    <row r="78" spans="1:17" ht="15.75">
      <c r="A78" s="264">
        <v>66</v>
      </c>
      <c r="B78" s="317" t="s">
        <v>316</v>
      </c>
      <c r="C78" s="316" t="s">
        <v>27</v>
      </c>
      <c r="D78" s="330">
        <v>1</v>
      </c>
      <c r="E78" s="331" t="s">
        <v>347</v>
      </c>
      <c r="F78" s="217">
        <f t="shared" si="12"/>
        <v>1.7808783499110168</v>
      </c>
      <c r="G78" s="214">
        <f t="shared" si="14"/>
        <v>1424.7026799288135</v>
      </c>
      <c r="H78" s="138">
        <f t="shared" si="13"/>
        <v>0.47004850900612943</v>
      </c>
      <c r="I78" s="214">
        <f t="shared" si="15"/>
        <v>376.03880720490355</v>
      </c>
      <c r="J78" s="142">
        <f t="shared" si="16"/>
        <v>1800.741487133717</v>
      </c>
      <c r="K78" s="148">
        <f t="shared" si="17"/>
        <v>2.2509268589171465</v>
      </c>
      <c r="L78" s="28"/>
      <c r="M78" s="378">
        <v>4.735889795918367</v>
      </c>
      <c r="N78" s="379">
        <v>1.25</v>
      </c>
      <c r="O78" s="9"/>
      <c r="P78" s="118"/>
      <c r="Q78" s="119"/>
    </row>
    <row r="79" spans="1:17" ht="15.75">
      <c r="A79" s="264">
        <v>67</v>
      </c>
      <c r="B79" s="317" t="s">
        <v>317</v>
      </c>
      <c r="C79" s="316" t="s">
        <v>27</v>
      </c>
      <c r="D79" s="330">
        <v>1</v>
      </c>
      <c r="E79" s="331" t="s">
        <v>348</v>
      </c>
      <c r="F79" s="217">
        <f t="shared" si="12"/>
        <v>2.4011842920148543</v>
      </c>
      <c r="G79" s="214">
        <f t="shared" si="14"/>
        <v>456.2250154828223</v>
      </c>
      <c r="H79" s="138">
        <f t="shared" si="13"/>
        <v>0.5640582108073553</v>
      </c>
      <c r="I79" s="214">
        <f t="shared" si="15"/>
        <v>107.17106005339751</v>
      </c>
      <c r="J79" s="142">
        <f t="shared" si="16"/>
        <v>563.3960755362198</v>
      </c>
      <c r="K79" s="148">
        <f t="shared" si="17"/>
        <v>2.965242502822209</v>
      </c>
      <c r="L79" s="28"/>
      <c r="M79" s="378">
        <v>6.385469387755101</v>
      </c>
      <c r="N79" s="379">
        <v>1.5</v>
      </c>
      <c r="O79" s="9"/>
      <c r="P79" s="118"/>
      <c r="Q79" s="119"/>
    </row>
    <row r="80" spans="1:17" ht="15.75">
      <c r="A80" s="264">
        <v>68</v>
      </c>
      <c r="B80" s="317" t="s">
        <v>318</v>
      </c>
      <c r="C80" s="316" t="s">
        <v>27</v>
      </c>
      <c r="D80" s="330">
        <v>1</v>
      </c>
      <c r="E80" s="331" t="s">
        <v>349</v>
      </c>
      <c r="F80" s="217">
        <f t="shared" si="12"/>
        <v>2.4592937991200694</v>
      </c>
      <c r="G80" s="214">
        <f t="shared" si="14"/>
        <v>122.96468995600347</v>
      </c>
      <c r="H80" s="138">
        <f t="shared" si="13"/>
        <v>0.5640582108073553</v>
      </c>
      <c r="I80" s="214">
        <f t="shared" si="15"/>
        <v>28.202910540367764</v>
      </c>
      <c r="J80" s="142">
        <f t="shared" si="16"/>
        <v>151.16760049637122</v>
      </c>
      <c r="K80" s="148">
        <f t="shared" si="17"/>
        <v>3.0233520099274243</v>
      </c>
      <c r="L80" s="28"/>
      <c r="M80" s="378">
        <v>6.54</v>
      </c>
      <c r="N80" s="379">
        <v>1.5</v>
      </c>
      <c r="O80" s="9"/>
      <c r="P80" s="118"/>
      <c r="Q80" s="119"/>
    </row>
    <row r="81" spans="1:17" ht="15.75">
      <c r="A81" s="264">
        <v>69</v>
      </c>
      <c r="B81" s="317" t="s">
        <v>319</v>
      </c>
      <c r="C81" s="316" t="s">
        <v>27</v>
      </c>
      <c r="D81" s="330">
        <v>1</v>
      </c>
      <c r="E81" s="331" t="s">
        <v>350</v>
      </c>
      <c r="F81" s="217">
        <f t="shared" si="12"/>
        <v>3.8018751290235193</v>
      </c>
      <c r="G81" s="214">
        <f t="shared" si="14"/>
        <v>323.15938596699914</v>
      </c>
      <c r="H81" s="138">
        <f t="shared" si="13"/>
        <v>0.5640582108073553</v>
      </c>
      <c r="I81" s="214">
        <f t="shared" si="15"/>
        <v>47.9449479186252</v>
      </c>
      <c r="J81" s="142">
        <f t="shared" si="16"/>
        <v>371.1043338856243</v>
      </c>
      <c r="K81" s="148">
        <f t="shared" si="17"/>
        <v>4.365933339830875</v>
      </c>
      <c r="L81" s="28"/>
      <c r="M81" s="378">
        <v>10.110326530612245</v>
      </c>
      <c r="N81" s="379">
        <v>1.5</v>
      </c>
      <c r="O81" s="9"/>
      <c r="P81" s="118"/>
      <c r="Q81" s="119"/>
    </row>
    <row r="82" spans="1:17" ht="15.75">
      <c r="A82" s="264">
        <v>70</v>
      </c>
      <c r="B82" s="317" t="s">
        <v>320</v>
      </c>
      <c r="C82" s="316" t="s">
        <v>27</v>
      </c>
      <c r="D82" s="330">
        <v>1</v>
      </c>
      <c r="E82" s="331" t="s">
        <v>351</v>
      </c>
      <c r="F82" s="217">
        <f t="shared" si="12"/>
        <v>5.882901515436393</v>
      </c>
      <c r="G82" s="214">
        <f t="shared" si="14"/>
        <v>429.4518106268567</v>
      </c>
      <c r="H82" s="138">
        <f t="shared" si="13"/>
        <v>0.9400970180122589</v>
      </c>
      <c r="I82" s="214">
        <f t="shared" si="15"/>
        <v>68.62708231489489</v>
      </c>
      <c r="J82" s="142">
        <f t="shared" si="16"/>
        <v>498.0788929417516</v>
      </c>
      <c r="K82" s="148">
        <f t="shared" si="17"/>
        <v>6.822998533448652</v>
      </c>
      <c r="L82" s="28"/>
      <c r="M82" s="378">
        <v>15.6444</v>
      </c>
      <c r="N82" s="379">
        <v>2.5</v>
      </c>
      <c r="O82" s="9"/>
      <c r="P82" s="118"/>
      <c r="Q82" s="119"/>
    </row>
    <row r="83" spans="1:17" ht="15.75">
      <c r="A83" s="264">
        <v>71</v>
      </c>
      <c r="B83" s="317" t="s">
        <v>321</v>
      </c>
      <c r="C83" s="316" t="s">
        <v>27</v>
      </c>
      <c r="D83" s="330">
        <v>1</v>
      </c>
      <c r="E83" s="331" t="s">
        <v>352</v>
      </c>
      <c r="F83" s="217">
        <f t="shared" si="12"/>
        <v>9.40463847705818</v>
      </c>
      <c r="G83" s="214">
        <f t="shared" si="14"/>
        <v>789.9896320728872</v>
      </c>
      <c r="H83" s="138">
        <f t="shared" si="13"/>
        <v>1.1281164216147106</v>
      </c>
      <c r="I83" s="214">
        <f t="shared" si="15"/>
        <v>94.76177941563569</v>
      </c>
      <c r="J83" s="142">
        <f t="shared" si="16"/>
        <v>884.7514114885229</v>
      </c>
      <c r="K83" s="148">
        <f t="shared" si="17"/>
        <v>10.532754898672891</v>
      </c>
      <c r="L83" s="28"/>
      <c r="M83" s="378">
        <v>25.009755102040817</v>
      </c>
      <c r="N83" s="379">
        <v>3</v>
      </c>
      <c r="O83" s="9"/>
      <c r="P83" s="118"/>
      <c r="Q83" s="119"/>
    </row>
    <row r="84" spans="1:17" ht="15.75">
      <c r="A84" s="264">
        <v>72</v>
      </c>
      <c r="B84" s="317" t="s">
        <v>322</v>
      </c>
      <c r="C84" s="316" t="s">
        <v>27</v>
      </c>
      <c r="D84" s="330">
        <v>1</v>
      </c>
      <c r="E84" s="331" t="s">
        <v>353</v>
      </c>
      <c r="F84" s="217">
        <f t="shared" si="12"/>
        <v>14.807303134091601</v>
      </c>
      <c r="G84" s="214">
        <f t="shared" si="14"/>
        <v>370.18257835229</v>
      </c>
      <c r="H84" s="138">
        <f t="shared" si="13"/>
        <v>1.1281164216147106</v>
      </c>
      <c r="I84" s="214">
        <f t="shared" si="15"/>
        <v>28.202910540367764</v>
      </c>
      <c r="J84" s="142">
        <f t="shared" si="16"/>
        <v>398.3854888926578</v>
      </c>
      <c r="K84" s="148">
        <f t="shared" si="17"/>
        <v>15.935419555706313</v>
      </c>
      <c r="L84" s="28"/>
      <c r="M84" s="378">
        <v>39.37706122448979</v>
      </c>
      <c r="N84" s="379">
        <v>3</v>
      </c>
      <c r="O84" s="9"/>
      <c r="P84" s="118"/>
      <c r="Q84" s="119"/>
    </row>
    <row r="85" spans="1:17" ht="15.75">
      <c r="A85" s="264">
        <v>73</v>
      </c>
      <c r="B85" s="317" t="s">
        <v>323</v>
      </c>
      <c r="C85" s="316" t="s">
        <v>27</v>
      </c>
      <c r="D85" s="330">
        <v>1</v>
      </c>
      <c r="E85" s="331" t="s">
        <v>354</v>
      </c>
      <c r="F85" s="217">
        <f t="shared" si="12"/>
        <v>38.018751290235194</v>
      </c>
      <c r="G85" s="214">
        <f t="shared" si="14"/>
        <v>5512.718937084103</v>
      </c>
      <c r="H85" s="138">
        <f t="shared" si="13"/>
        <v>1.692174632422066</v>
      </c>
      <c r="I85" s="214">
        <f t="shared" si="15"/>
        <v>245.36532170119955</v>
      </c>
      <c r="J85" s="142">
        <f t="shared" si="16"/>
        <v>5758.084258785303</v>
      </c>
      <c r="K85" s="148">
        <f t="shared" si="17"/>
        <v>39.71092592265726</v>
      </c>
      <c r="L85" s="28"/>
      <c r="M85" s="378">
        <v>101.10326530612245</v>
      </c>
      <c r="N85" s="379">
        <v>4.5</v>
      </c>
      <c r="O85" s="9"/>
      <c r="P85" s="118"/>
      <c r="Q85" s="119"/>
    </row>
    <row r="86" spans="1:17" ht="15.75">
      <c r="A86" s="264">
        <v>74</v>
      </c>
      <c r="B86" s="317" t="s">
        <v>324</v>
      </c>
      <c r="C86" s="316" t="s">
        <v>27</v>
      </c>
      <c r="D86" s="330">
        <v>1</v>
      </c>
      <c r="E86" s="331" t="s">
        <v>355</v>
      </c>
      <c r="F86" s="217">
        <f t="shared" si="12"/>
        <v>78.83888425448771</v>
      </c>
      <c r="G86" s="214">
        <f t="shared" si="14"/>
        <v>33112.331386884835</v>
      </c>
      <c r="H86" s="138">
        <f t="shared" si="13"/>
        <v>3.3016284015204245</v>
      </c>
      <c r="I86" s="214">
        <f t="shared" si="15"/>
        <v>1386.6839286385782</v>
      </c>
      <c r="J86" s="142">
        <f t="shared" si="16"/>
        <v>34499.015315523415</v>
      </c>
      <c r="K86" s="148">
        <f t="shared" si="17"/>
        <v>82.14051265600813</v>
      </c>
      <c r="L86" s="28"/>
      <c r="M86" s="378">
        <v>209.65624489795917</v>
      </c>
      <c r="N86" s="379">
        <v>8.780020408163265</v>
      </c>
      <c r="O86" s="9"/>
      <c r="P86" s="118"/>
      <c r="Q86" s="119"/>
    </row>
    <row r="87" spans="1:17" ht="15.75" customHeight="1">
      <c r="A87" s="264">
        <v>75</v>
      </c>
      <c r="B87" s="317" t="s">
        <v>325</v>
      </c>
      <c r="C87" s="316" t="s">
        <v>15</v>
      </c>
      <c r="D87" s="330">
        <v>1</v>
      </c>
      <c r="E87" s="331">
        <v>120</v>
      </c>
      <c r="F87" s="217">
        <f t="shared" si="12"/>
        <v>4.802368584029709</v>
      </c>
      <c r="G87" s="214">
        <f t="shared" si="14"/>
        <v>576.284230083565</v>
      </c>
      <c r="H87" s="138">
        <f t="shared" si="13"/>
        <v>0</v>
      </c>
      <c r="I87" s="214">
        <f t="shared" si="15"/>
        <v>0</v>
      </c>
      <c r="J87" s="142">
        <f t="shared" si="16"/>
        <v>576.284230083565</v>
      </c>
      <c r="K87" s="148">
        <f t="shared" si="17"/>
        <v>4.802368584029709</v>
      </c>
      <c r="L87" s="28"/>
      <c r="M87" s="378">
        <v>12.770938775510203</v>
      </c>
      <c r="N87" s="119">
        <v>0</v>
      </c>
      <c r="O87" s="9"/>
      <c r="P87" s="118"/>
      <c r="Q87" s="119"/>
    </row>
    <row r="88" spans="1:17" ht="15.75">
      <c r="A88" s="264">
        <v>76</v>
      </c>
      <c r="B88" s="317" t="s">
        <v>326</v>
      </c>
      <c r="C88" s="316" t="s">
        <v>15</v>
      </c>
      <c r="D88" s="330">
        <v>1</v>
      </c>
      <c r="E88" s="331">
        <v>30</v>
      </c>
      <c r="F88" s="217">
        <f t="shared" si="12"/>
        <v>10.004934550061892</v>
      </c>
      <c r="G88" s="214">
        <f t="shared" si="14"/>
        <v>300.1480365018567</v>
      </c>
      <c r="H88" s="138">
        <f t="shared" si="13"/>
        <v>0</v>
      </c>
      <c r="I88" s="214">
        <f t="shared" si="15"/>
        <v>0</v>
      </c>
      <c r="J88" s="142">
        <f t="shared" si="16"/>
        <v>300.1480365018567</v>
      </c>
      <c r="K88" s="148">
        <f t="shared" si="17"/>
        <v>10.004934550061892</v>
      </c>
      <c r="L88" s="28"/>
      <c r="M88" s="378">
        <v>26.60612244897959</v>
      </c>
      <c r="N88" s="119">
        <v>0</v>
      </c>
      <c r="O88" s="9"/>
      <c r="P88" s="118"/>
      <c r="Q88" s="119"/>
    </row>
    <row r="89" spans="1:17" ht="15.75">
      <c r="A89" s="264">
        <v>77</v>
      </c>
      <c r="B89" s="317" t="s">
        <v>327</v>
      </c>
      <c r="C89" s="316" t="s">
        <v>15</v>
      </c>
      <c r="D89" s="330">
        <v>1</v>
      </c>
      <c r="E89" s="331">
        <v>30</v>
      </c>
      <c r="F89" s="217">
        <f t="shared" si="12"/>
        <v>14.522618734253374</v>
      </c>
      <c r="G89" s="214">
        <f t="shared" si="14"/>
        <v>435.67856202760123</v>
      </c>
      <c r="H89" s="138">
        <f t="shared" si="13"/>
        <v>0</v>
      </c>
      <c r="I89" s="214">
        <f t="shared" si="15"/>
        <v>0</v>
      </c>
      <c r="J89" s="142">
        <f t="shared" si="16"/>
        <v>435.67856202760123</v>
      </c>
      <c r="K89" s="148">
        <f t="shared" si="17"/>
        <v>14.522618734253374</v>
      </c>
      <c r="L89" s="28"/>
      <c r="M89" s="118">
        <v>38.62</v>
      </c>
      <c r="N89" s="119">
        <v>0</v>
      </c>
      <c r="O89" s="9"/>
      <c r="P89" s="118"/>
      <c r="Q89" s="119"/>
    </row>
    <row r="90" spans="1:17" ht="15.75">
      <c r="A90" s="264">
        <v>78</v>
      </c>
      <c r="B90" s="317" t="s">
        <v>312</v>
      </c>
      <c r="C90" s="316" t="s">
        <v>342</v>
      </c>
      <c r="D90" s="330">
        <v>1</v>
      </c>
      <c r="E90" s="331">
        <v>1</v>
      </c>
      <c r="F90" s="217">
        <f>(G76+G77+G78+G79+G80+G81+G82+G83+G84+G85+G86)*15%</f>
        <v>6667.91330018564</v>
      </c>
      <c r="G90" s="214">
        <f t="shared" si="14"/>
        <v>6667.91330018564</v>
      </c>
      <c r="H90" s="138">
        <f t="shared" si="13"/>
        <v>0</v>
      </c>
      <c r="I90" s="214">
        <f t="shared" si="15"/>
        <v>0</v>
      </c>
      <c r="J90" s="142">
        <f t="shared" si="16"/>
        <v>6667.91330018564</v>
      </c>
      <c r="K90" s="148">
        <f t="shared" si="17"/>
        <v>6667.91330018564</v>
      </c>
      <c r="L90" s="28"/>
      <c r="M90" s="118">
        <v>0</v>
      </c>
      <c r="N90" s="119">
        <v>0</v>
      </c>
      <c r="O90" s="9"/>
      <c r="P90" s="118"/>
      <c r="Q90" s="119"/>
    </row>
    <row r="91" spans="1:17" ht="15.75">
      <c r="A91" s="264"/>
      <c r="B91" s="319" t="s">
        <v>384</v>
      </c>
      <c r="C91" s="320"/>
      <c r="D91" s="330"/>
      <c r="E91" s="331"/>
      <c r="F91" s="217"/>
      <c r="G91" s="214"/>
      <c r="H91" s="138"/>
      <c r="I91" s="214"/>
      <c r="J91" s="142"/>
      <c r="K91" s="148"/>
      <c r="L91" s="28"/>
      <c r="M91" s="118"/>
      <c r="N91" s="119"/>
      <c r="O91" s="9"/>
      <c r="P91" s="118"/>
      <c r="Q91" s="119"/>
    </row>
    <row r="92" spans="1:17" ht="15.75">
      <c r="A92" s="264">
        <v>79</v>
      </c>
      <c r="B92" s="318" t="s">
        <v>364</v>
      </c>
      <c r="C92" s="316" t="s">
        <v>15</v>
      </c>
      <c r="D92" s="330">
        <v>1</v>
      </c>
      <c r="E92" s="331">
        <v>206</v>
      </c>
      <c r="F92" s="217">
        <f aca="true" t="shared" si="18" ref="F92:F99">M92/$J$4</f>
        <v>0</v>
      </c>
      <c r="G92" s="214">
        <f aca="true" t="shared" si="19" ref="G92:G99">F92*E92</f>
        <v>0</v>
      </c>
      <c r="H92" s="138">
        <f aca="true" t="shared" si="20" ref="H92:H99">N92/$J$4</f>
        <v>0</v>
      </c>
      <c r="I92" s="214">
        <f aca="true" t="shared" si="21" ref="I92:I99">H92*E92</f>
        <v>0</v>
      </c>
      <c r="J92" s="142">
        <f aca="true" t="shared" si="22" ref="J92:J99">G92+I92</f>
        <v>0</v>
      </c>
      <c r="K92" s="148">
        <f aca="true" t="shared" si="23" ref="K92:K99">J92/E92</f>
        <v>0</v>
      </c>
      <c r="L92" s="28"/>
      <c r="M92" s="118">
        <v>0</v>
      </c>
      <c r="N92" s="119">
        <v>0</v>
      </c>
      <c r="O92" s="9"/>
      <c r="P92" s="118"/>
      <c r="Q92" s="119" t="s">
        <v>489</v>
      </c>
    </row>
    <row r="93" spans="1:17" ht="15.75">
      <c r="A93" s="264">
        <v>80</v>
      </c>
      <c r="B93" s="321" t="s">
        <v>365</v>
      </c>
      <c r="C93" s="316" t="s">
        <v>15</v>
      </c>
      <c r="D93" s="330">
        <v>1</v>
      </c>
      <c r="E93" s="331">
        <v>45</v>
      </c>
      <c r="F93" s="217">
        <f t="shared" si="18"/>
        <v>0</v>
      </c>
      <c r="G93" s="214">
        <f t="shared" si="19"/>
        <v>0</v>
      </c>
      <c r="H93" s="138">
        <f t="shared" si="20"/>
        <v>0</v>
      </c>
      <c r="I93" s="214">
        <f t="shared" si="21"/>
        <v>0</v>
      </c>
      <c r="J93" s="142">
        <f t="shared" si="22"/>
        <v>0</v>
      </c>
      <c r="K93" s="148">
        <f t="shared" si="23"/>
        <v>0</v>
      </c>
      <c r="L93" s="28"/>
      <c r="M93" s="118">
        <v>0</v>
      </c>
      <c r="N93" s="119">
        <v>0</v>
      </c>
      <c r="O93" s="9"/>
      <c r="P93" s="118"/>
      <c r="Q93" s="119" t="s">
        <v>489</v>
      </c>
    </row>
    <row r="94" spans="1:17" ht="15.75">
      <c r="A94" s="264">
        <v>81</v>
      </c>
      <c r="B94" s="321" t="s">
        <v>366</v>
      </c>
      <c r="C94" s="316" t="s">
        <v>15</v>
      </c>
      <c r="D94" s="330">
        <v>1</v>
      </c>
      <c r="E94" s="331">
        <v>51</v>
      </c>
      <c r="F94" s="217">
        <f t="shared" si="18"/>
        <v>9.400970180122588</v>
      </c>
      <c r="G94" s="214">
        <f t="shared" si="19"/>
        <v>479.449479186252</v>
      </c>
      <c r="H94" s="138">
        <f t="shared" si="20"/>
        <v>2.350242545030647</v>
      </c>
      <c r="I94" s="214">
        <f t="shared" si="21"/>
        <v>119.862369796563</v>
      </c>
      <c r="J94" s="142">
        <f t="shared" si="22"/>
        <v>599.311848982815</v>
      </c>
      <c r="K94" s="148">
        <f t="shared" si="23"/>
        <v>11.751212725153236</v>
      </c>
      <c r="L94" s="28"/>
      <c r="M94" s="118">
        <v>25</v>
      </c>
      <c r="N94" s="119">
        <v>6.25</v>
      </c>
      <c r="O94" s="9"/>
      <c r="P94" s="118"/>
      <c r="Q94" s="119"/>
    </row>
    <row r="95" spans="1:17" ht="15.75">
      <c r="A95" s="264">
        <v>82</v>
      </c>
      <c r="B95" s="318" t="s">
        <v>397</v>
      </c>
      <c r="C95" s="316" t="s">
        <v>15</v>
      </c>
      <c r="D95" s="330">
        <v>1</v>
      </c>
      <c r="E95" s="331">
        <v>41</v>
      </c>
      <c r="F95" s="217">
        <f t="shared" si="18"/>
        <v>13.161358252171624</v>
      </c>
      <c r="G95" s="214">
        <f t="shared" si="19"/>
        <v>539.6156883390365</v>
      </c>
      <c r="H95" s="138">
        <f t="shared" si="20"/>
        <v>2.350242545030647</v>
      </c>
      <c r="I95" s="214">
        <f t="shared" si="21"/>
        <v>96.35994434625653</v>
      </c>
      <c r="J95" s="142">
        <f t="shared" si="22"/>
        <v>635.975632685293</v>
      </c>
      <c r="K95" s="148">
        <f t="shared" si="23"/>
        <v>15.511600797202268</v>
      </c>
      <c r="L95" s="28"/>
      <c r="M95" s="118">
        <v>35</v>
      </c>
      <c r="N95" s="119">
        <v>6.25</v>
      </c>
      <c r="O95" s="9"/>
      <c r="P95" s="118"/>
      <c r="Q95" s="119"/>
    </row>
    <row r="96" spans="1:17" ht="15.75">
      <c r="A96" s="264">
        <v>83</v>
      </c>
      <c r="B96" s="321" t="s">
        <v>367</v>
      </c>
      <c r="C96" s="316" t="s">
        <v>15</v>
      </c>
      <c r="D96" s="330">
        <v>1</v>
      </c>
      <c r="E96" s="331">
        <v>286</v>
      </c>
      <c r="F96" s="217">
        <f t="shared" si="18"/>
        <v>9.400970180122588</v>
      </c>
      <c r="G96" s="214">
        <f t="shared" si="19"/>
        <v>2688.67747151506</v>
      </c>
      <c r="H96" s="138">
        <f t="shared" si="20"/>
        <v>2.350242545030647</v>
      </c>
      <c r="I96" s="214">
        <f t="shared" si="21"/>
        <v>672.169367878765</v>
      </c>
      <c r="J96" s="142">
        <f t="shared" si="22"/>
        <v>3360.846839393825</v>
      </c>
      <c r="K96" s="148">
        <f t="shared" si="23"/>
        <v>11.751212725153234</v>
      </c>
      <c r="L96" s="28"/>
      <c r="M96" s="118">
        <v>25</v>
      </c>
      <c r="N96" s="119">
        <v>6.25</v>
      </c>
      <c r="O96" s="9"/>
      <c r="P96" s="118"/>
      <c r="Q96" s="119"/>
    </row>
    <row r="97" spans="1:17" ht="15.75">
      <c r="A97" s="264">
        <v>84</v>
      </c>
      <c r="B97" s="321" t="s">
        <v>368</v>
      </c>
      <c r="C97" s="316" t="s">
        <v>15</v>
      </c>
      <c r="D97" s="330">
        <v>1</v>
      </c>
      <c r="E97" s="331">
        <v>6</v>
      </c>
      <c r="F97" s="217">
        <f t="shared" si="18"/>
        <v>10.5290866017373</v>
      </c>
      <c r="G97" s="214">
        <f t="shared" si="19"/>
        <v>63.1745196104238</v>
      </c>
      <c r="H97" s="138">
        <f t="shared" si="20"/>
        <v>2.350242545030647</v>
      </c>
      <c r="I97" s="214">
        <f t="shared" si="21"/>
        <v>14.101455270183882</v>
      </c>
      <c r="J97" s="142">
        <f t="shared" si="22"/>
        <v>77.27597488060768</v>
      </c>
      <c r="K97" s="148">
        <f t="shared" si="23"/>
        <v>12.879329146767946</v>
      </c>
      <c r="L97" s="28"/>
      <c r="M97" s="118">
        <v>28</v>
      </c>
      <c r="N97" s="119">
        <v>6.25</v>
      </c>
      <c r="O97" s="9"/>
      <c r="P97" s="118"/>
      <c r="Q97" s="119"/>
    </row>
    <row r="98" spans="1:17" ht="15.75">
      <c r="A98" s="264">
        <v>85</v>
      </c>
      <c r="B98" s="321" t="s">
        <v>369</v>
      </c>
      <c r="C98" s="316" t="s">
        <v>15</v>
      </c>
      <c r="D98" s="330">
        <v>1</v>
      </c>
      <c r="E98" s="331">
        <v>54</v>
      </c>
      <c r="F98" s="217">
        <f t="shared" si="18"/>
        <v>1.5041552288196143</v>
      </c>
      <c r="G98" s="214">
        <f t="shared" si="19"/>
        <v>81.22438235625917</v>
      </c>
      <c r="H98" s="138">
        <f t="shared" si="20"/>
        <v>2.350242545030647</v>
      </c>
      <c r="I98" s="214">
        <f t="shared" si="21"/>
        <v>126.91309743165493</v>
      </c>
      <c r="J98" s="142">
        <f t="shared" si="22"/>
        <v>208.13747978791412</v>
      </c>
      <c r="K98" s="148">
        <f t="shared" si="23"/>
        <v>3.8543977738502613</v>
      </c>
      <c r="L98" s="28"/>
      <c r="M98" s="118">
        <v>4</v>
      </c>
      <c r="N98" s="119">
        <v>6.25</v>
      </c>
      <c r="O98" s="9"/>
      <c r="P98" s="118"/>
      <c r="Q98" s="119"/>
    </row>
    <row r="99" spans="1:17" ht="15.75">
      <c r="A99" s="264">
        <v>86</v>
      </c>
      <c r="B99" s="321" t="s">
        <v>370</v>
      </c>
      <c r="C99" s="316" t="s">
        <v>15</v>
      </c>
      <c r="D99" s="330">
        <v>1</v>
      </c>
      <c r="E99" s="331">
        <v>65</v>
      </c>
      <c r="F99" s="217">
        <f t="shared" si="18"/>
        <v>0.18801940360245178</v>
      </c>
      <c r="G99" s="214">
        <f t="shared" si="19"/>
        <v>12.221261234159366</v>
      </c>
      <c r="H99" s="138">
        <f t="shared" si="20"/>
        <v>0</v>
      </c>
      <c r="I99" s="214">
        <f t="shared" si="21"/>
        <v>0</v>
      </c>
      <c r="J99" s="142">
        <f t="shared" si="22"/>
        <v>12.221261234159366</v>
      </c>
      <c r="K99" s="148">
        <f t="shared" si="23"/>
        <v>0.18801940360245178</v>
      </c>
      <c r="L99" s="28"/>
      <c r="M99" s="118">
        <v>0.5</v>
      </c>
      <c r="N99" s="119">
        <v>0</v>
      </c>
      <c r="O99" s="9"/>
      <c r="P99" s="118"/>
      <c r="Q99" s="119"/>
    </row>
    <row r="100" spans="1:17" ht="15.75">
      <c r="A100" s="264"/>
      <c r="B100" s="322" t="s">
        <v>363</v>
      </c>
      <c r="C100" s="316"/>
      <c r="D100" s="330"/>
      <c r="E100" s="331"/>
      <c r="F100" s="217"/>
      <c r="G100" s="214"/>
      <c r="H100" s="138"/>
      <c r="I100" s="214"/>
      <c r="J100" s="142"/>
      <c r="K100" s="148"/>
      <c r="L100" s="28"/>
      <c r="M100" s="118"/>
      <c r="N100" s="119"/>
      <c r="O100" s="9"/>
      <c r="P100" s="118"/>
      <c r="Q100" s="119"/>
    </row>
    <row r="101" spans="1:17" ht="15.75">
      <c r="A101" s="264">
        <v>87</v>
      </c>
      <c r="B101" s="321" t="s">
        <v>328</v>
      </c>
      <c r="C101" s="316" t="s">
        <v>27</v>
      </c>
      <c r="D101" s="330">
        <v>1</v>
      </c>
      <c r="E101" s="331" t="s">
        <v>357</v>
      </c>
      <c r="F101" s="217">
        <f aca="true" t="shared" si="24" ref="F101:F106">M101/$J$4</f>
        <v>3.7418455217231483</v>
      </c>
      <c r="G101" s="214">
        <f t="shared" si="14"/>
        <v>1496.7382086892594</v>
      </c>
      <c r="H101" s="138">
        <f aca="true" t="shared" si="25" ref="H101:H107">N101/$J$4</f>
        <v>1.1281164216147106</v>
      </c>
      <c r="I101" s="214">
        <f t="shared" si="15"/>
        <v>451.2465686458842</v>
      </c>
      <c r="J101" s="142">
        <f t="shared" si="16"/>
        <v>1947.9847773351437</v>
      </c>
      <c r="K101" s="148">
        <f t="shared" si="17"/>
        <v>4.869961943337859</v>
      </c>
      <c r="L101" s="28"/>
      <c r="M101" s="378">
        <v>9.950689795918368</v>
      </c>
      <c r="N101" s="379">
        <v>3</v>
      </c>
      <c r="O101" s="9"/>
      <c r="P101" s="118"/>
      <c r="Q101" s="119"/>
    </row>
    <row r="102" spans="1:17" ht="15.75">
      <c r="A102" s="264">
        <v>88</v>
      </c>
      <c r="B102" s="323" t="s">
        <v>329</v>
      </c>
      <c r="C102" s="316" t="s">
        <v>27</v>
      </c>
      <c r="D102" s="330">
        <v>1</v>
      </c>
      <c r="E102" s="331" t="s">
        <v>358</v>
      </c>
      <c r="F102" s="217">
        <f t="shared" si="24"/>
        <v>7.92390816364902</v>
      </c>
      <c r="G102" s="214">
        <f t="shared" si="14"/>
        <v>1030.1080612743726</v>
      </c>
      <c r="H102" s="138">
        <f t="shared" si="25"/>
        <v>1.1281164216147106</v>
      </c>
      <c r="I102" s="214">
        <f t="shared" si="15"/>
        <v>146.65513480991237</v>
      </c>
      <c r="J102" s="142">
        <f t="shared" si="16"/>
        <v>1176.763196084285</v>
      </c>
      <c r="K102" s="148">
        <f t="shared" si="17"/>
        <v>9.05202458526373</v>
      </c>
      <c r="L102" s="28"/>
      <c r="M102" s="378">
        <v>21.072048979591838</v>
      </c>
      <c r="N102" s="379">
        <v>3</v>
      </c>
      <c r="O102" s="9"/>
      <c r="P102" s="118"/>
      <c r="Q102" s="119"/>
    </row>
    <row r="103" spans="1:17" ht="15.75">
      <c r="A103" s="264">
        <v>89</v>
      </c>
      <c r="B103" s="323" t="s">
        <v>330</v>
      </c>
      <c r="C103" s="316" t="s">
        <v>27</v>
      </c>
      <c r="D103" s="330">
        <v>1</v>
      </c>
      <c r="E103" s="331" t="s">
        <v>359</v>
      </c>
      <c r="F103" s="217">
        <f t="shared" si="24"/>
        <v>11.005428005068083</v>
      </c>
      <c r="G103" s="214">
        <f t="shared" si="14"/>
        <v>2421.194161114978</v>
      </c>
      <c r="H103" s="138">
        <f t="shared" si="25"/>
        <v>1.1281164216147106</v>
      </c>
      <c r="I103" s="214">
        <f t="shared" si="15"/>
        <v>248.18561275523632</v>
      </c>
      <c r="J103" s="142">
        <f t="shared" si="16"/>
        <v>2669.3797738702146</v>
      </c>
      <c r="K103" s="148">
        <f t="shared" si="17"/>
        <v>12.133544426682795</v>
      </c>
      <c r="L103" s="28"/>
      <c r="M103" s="378">
        <v>29.266734693877552</v>
      </c>
      <c r="N103" s="379">
        <v>3</v>
      </c>
      <c r="O103" s="9"/>
      <c r="P103" s="118"/>
      <c r="Q103" s="119"/>
    </row>
    <row r="104" spans="1:17" ht="30">
      <c r="A104" s="264">
        <v>90</v>
      </c>
      <c r="B104" s="321" t="s">
        <v>331</v>
      </c>
      <c r="C104" s="320" t="s">
        <v>27</v>
      </c>
      <c r="D104" s="330">
        <v>1</v>
      </c>
      <c r="E104" s="331" t="s">
        <v>360</v>
      </c>
      <c r="F104" s="217">
        <f t="shared" si="24"/>
        <v>10.004934550061892</v>
      </c>
      <c r="G104" s="214">
        <f t="shared" si="14"/>
        <v>1000.4934550061892</v>
      </c>
      <c r="H104" s="138">
        <f t="shared" si="25"/>
        <v>2.350242545030647</v>
      </c>
      <c r="I104" s="214">
        <f t="shared" si="15"/>
        <v>235.0242545030647</v>
      </c>
      <c r="J104" s="142">
        <f t="shared" si="16"/>
        <v>1235.5177095092538</v>
      </c>
      <c r="K104" s="148">
        <f t="shared" si="17"/>
        <v>12.355177095092538</v>
      </c>
      <c r="L104" s="28"/>
      <c r="M104" s="378">
        <v>26.60612244897959</v>
      </c>
      <c r="N104" s="379">
        <v>6.25</v>
      </c>
      <c r="O104" s="9"/>
      <c r="P104" s="118"/>
      <c r="Q104" s="119"/>
    </row>
    <row r="105" spans="1:17" ht="15.75">
      <c r="A105" s="264">
        <v>91</v>
      </c>
      <c r="B105" s="323" t="s">
        <v>332</v>
      </c>
      <c r="C105" s="316" t="s">
        <v>27</v>
      </c>
      <c r="D105" s="330">
        <v>1</v>
      </c>
      <c r="E105" s="331" t="s">
        <v>361</v>
      </c>
      <c r="F105" s="217">
        <f t="shared" si="24"/>
        <v>3.211371413529876</v>
      </c>
      <c r="G105" s="214">
        <f t="shared" si="14"/>
        <v>963.4114240589628</v>
      </c>
      <c r="H105" s="138">
        <f t="shared" si="25"/>
        <v>1.1281164216147106</v>
      </c>
      <c r="I105" s="214">
        <f t="shared" si="15"/>
        <v>338.43492648441315</v>
      </c>
      <c r="J105" s="142">
        <f t="shared" si="16"/>
        <v>1301.846350543376</v>
      </c>
      <c r="K105" s="148">
        <f t="shared" si="17"/>
        <v>4.3394878351445865</v>
      </c>
      <c r="L105" s="28"/>
      <c r="M105" s="378">
        <v>8.54</v>
      </c>
      <c r="N105" s="379">
        <v>3</v>
      </c>
      <c r="O105" s="9"/>
      <c r="P105" s="118"/>
      <c r="Q105" s="119"/>
    </row>
    <row r="106" spans="1:17" ht="15.75">
      <c r="A106" s="264">
        <v>92</v>
      </c>
      <c r="B106" s="323" t="s">
        <v>333</v>
      </c>
      <c r="C106" s="316" t="s">
        <v>27</v>
      </c>
      <c r="D106" s="330">
        <v>1</v>
      </c>
      <c r="E106" s="331" t="s">
        <v>347</v>
      </c>
      <c r="F106" s="217">
        <f t="shared" si="24"/>
        <v>0.45124656864588425</v>
      </c>
      <c r="G106" s="214">
        <f t="shared" si="14"/>
        <v>360.9972549167074</v>
      </c>
      <c r="H106" s="138">
        <f t="shared" si="25"/>
        <v>0.09400970180122589</v>
      </c>
      <c r="I106" s="214">
        <f t="shared" si="15"/>
        <v>75.20776144098072</v>
      </c>
      <c r="J106" s="142">
        <f t="shared" si="16"/>
        <v>436.2050163576881</v>
      </c>
      <c r="K106" s="148">
        <f t="shared" si="17"/>
        <v>0.5452562704471101</v>
      </c>
      <c r="L106" s="28"/>
      <c r="M106" s="118">
        <v>1.2</v>
      </c>
      <c r="N106" s="119">
        <v>0.25</v>
      </c>
      <c r="O106" s="9"/>
      <c r="P106" s="118"/>
      <c r="Q106" s="119"/>
    </row>
    <row r="107" spans="1:17" ht="15.75">
      <c r="A107" s="264">
        <v>93</v>
      </c>
      <c r="B107" s="323" t="s">
        <v>334</v>
      </c>
      <c r="C107" s="316" t="s">
        <v>342</v>
      </c>
      <c r="D107" s="330">
        <v>1</v>
      </c>
      <c r="E107" s="331">
        <v>1</v>
      </c>
      <c r="F107" s="217">
        <f>(G101+G102+G103+G104+G105+G106)*25%</f>
        <v>1818.2356412651175</v>
      </c>
      <c r="G107" s="214">
        <f t="shared" si="14"/>
        <v>1818.2356412651175</v>
      </c>
      <c r="H107" s="138">
        <f t="shared" si="25"/>
        <v>0</v>
      </c>
      <c r="I107" s="214">
        <f t="shared" si="15"/>
        <v>0</v>
      </c>
      <c r="J107" s="142">
        <f t="shared" si="16"/>
        <v>1818.2356412651175</v>
      </c>
      <c r="K107" s="148">
        <f t="shared" si="17"/>
        <v>1818.2356412651175</v>
      </c>
      <c r="L107" s="28"/>
      <c r="M107" s="118">
        <v>0</v>
      </c>
      <c r="N107" s="119">
        <v>0</v>
      </c>
      <c r="O107" s="9"/>
      <c r="P107" s="118"/>
      <c r="Q107" s="119"/>
    </row>
    <row r="108" spans="1:17" ht="15.75">
      <c r="A108" s="264"/>
      <c r="B108" s="319" t="s">
        <v>335</v>
      </c>
      <c r="C108" s="320"/>
      <c r="D108" s="330"/>
      <c r="E108" s="331"/>
      <c r="F108" s="217"/>
      <c r="G108" s="214"/>
      <c r="H108" s="138"/>
      <c r="I108" s="214"/>
      <c r="J108" s="142"/>
      <c r="K108" s="148"/>
      <c r="L108" s="28"/>
      <c r="M108" s="118"/>
      <c r="N108" s="119"/>
      <c r="O108" s="9"/>
      <c r="P108" s="118"/>
      <c r="Q108" s="119"/>
    </row>
    <row r="109" spans="1:17" ht="15.75">
      <c r="A109" s="264">
        <v>94</v>
      </c>
      <c r="B109" s="317" t="s">
        <v>336</v>
      </c>
      <c r="C109" s="316" t="s">
        <v>27</v>
      </c>
      <c r="D109" s="330">
        <v>1</v>
      </c>
      <c r="E109" s="331" t="s">
        <v>362</v>
      </c>
      <c r="F109" s="217">
        <f>M109/$J$4</f>
        <v>1.6728250567703484</v>
      </c>
      <c r="G109" s="214">
        <f t="shared" si="14"/>
        <v>234.19550794784877</v>
      </c>
      <c r="H109" s="138">
        <f>N109/$J$4</f>
        <v>1.6508142007602122</v>
      </c>
      <c r="I109" s="214">
        <f t="shared" si="15"/>
        <v>231.1139881064297</v>
      </c>
      <c r="J109" s="142">
        <f t="shared" si="16"/>
        <v>465.3094960542785</v>
      </c>
      <c r="K109" s="148">
        <f t="shared" si="17"/>
        <v>3.323639257530561</v>
      </c>
      <c r="L109" s="28"/>
      <c r="M109" s="378">
        <v>4.448543673469388</v>
      </c>
      <c r="N109" s="379">
        <v>4.390010204081633</v>
      </c>
      <c r="O109" s="9"/>
      <c r="P109" s="118"/>
      <c r="Q109" s="119"/>
    </row>
    <row r="110" spans="1:17" ht="15.75">
      <c r="A110" s="264">
        <v>95</v>
      </c>
      <c r="B110" s="317" t="s">
        <v>337</v>
      </c>
      <c r="C110" s="316" t="s">
        <v>15</v>
      </c>
      <c r="D110" s="330">
        <v>1</v>
      </c>
      <c r="E110" s="331" t="s">
        <v>3</v>
      </c>
      <c r="F110" s="217">
        <f>M110/$J$4</f>
        <v>28.202910540367768</v>
      </c>
      <c r="G110" s="214">
        <f t="shared" si="14"/>
        <v>169.2174632422066</v>
      </c>
      <c r="H110" s="138">
        <f>N110/$J$4</f>
        <v>9.400970180122588</v>
      </c>
      <c r="I110" s="214">
        <f t="shared" si="15"/>
        <v>56.40582108073553</v>
      </c>
      <c r="J110" s="142">
        <f t="shared" si="16"/>
        <v>225.62328432294214</v>
      </c>
      <c r="K110" s="148">
        <f t="shared" si="17"/>
        <v>37.60388072049036</v>
      </c>
      <c r="L110" s="28"/>
      <c r="M110" s="118">
        <v>75</v>
      </c>
      <c r="N110" s="119">
        <v>25</v>
      </c>
      <c r="O110" s="9"/>
      <c r="P110" s="118"/>
      <c r="Q110" s="119"/>
    </row>
    <row r="111" spans="1:17" ht="15.75">
      <c r="A111" s="264">
        <v>96</v>
      </c>
      <c r="B111" s="317" t="s">
        <v>338</v>
      </c>
      <c r="C111" s="316" t="s">
        <v>27</v>
      </c>
      <c r="D111" s="330">
        <v>1</v>
      </c>
      <c r="E111" s="331" t="s">
        <v>356</v>
      </c>
      <c r="F111" s="217">
        <f>M111/$J$4</f>
        <v>1.5041552288196143</v>
      </c>
      <c r="G111" s="214">
        <f t="shared" si="14"/>
        <v>180.49862745835372</v>
      </c>
      <c r="H111" s="138">
        <f>N111/$J$4</f>
        <v>0.47004850900612943</v>
      </c>
      <c r="I111" s="214">
        <f t="shared" si="15"/>
        <v>56.405821080735535</v>
      </c>
      <c r="J111" s="142">
        <f t="shared" si="16"/>
        <v>236.90444853908926</v>
      </c>
      <c r="K111" s="148">
        <f t="shared" si="17"/>
        <v>1.9742037378257438</v>
      </c>
      <c r="L111" s="28"/>
      <c r="M111" s="118">
        <v>4</v>
      </c>
      <c r="N111" s="119">
        <v>1.25</v>
      </c>
      <c r="O111" s="9"/>
      <c r="P111" s="118"/>
      <c r="Q111" s="119"/>
    </row>
    <row r="112" spans="1:17" ht="15.75">
      <c r="A112" s="264">
        <v>97</v>
      </c>
      <c r="B112" s="324" t="s">
        <v>339</v>
      </c>
      <c r="C112" s="320" t="s">
        <v>15</v>
      </c>
      <c r="D112" s="330">
        <v>1</v>
      </c>
      <c r="E112" s="331" t="s">
        <v>344</v>
      </c>
      <c r="F112" s="217">
        <f>M112/$J$4</f>
        <v>1.1281164216147106</v>
      </c>
      <c r="G112" s="214">
        <f t="shared" si="14"/>
        <v>2.256232843229421</v>
      </c>
      <c r="H112" s="138">
        <f>N112/$J$4</f>
        <v>0</v>
      </c>
      <c r="I112" s="214">
        <f t="shared" si="15"/>
        <v>0</v>
      </c>
      <c r="J112" s="142">
        <f t="shared" si="16"/>
        <v>2.256232843229421</v>
      </c>
      <c r="K112" s="148">
        <f t="shared" si="17"/>
        <v>1.1281164216147106</v>
      </c>
      <c r="L112" s="28"/>
      <c r="M112" s="118">
        <v>3</v>
      </c>
      <c r="N112" s="119">
        <v>0</v>
      </c>
      <c r="O112" s="9"/>
      <c r="P112" s="118"/>
      <c r="Q112" s="119"/>
    </row>
    <row r="113" spans="1:17" ht="15.75">
      <c r="A113" s="264">
        <v>98</v>
      </c>
      <c r="B113" s="324" t="s">
        <v>334</v>
      </c>
      <c r="C113" s="316" t="s">
        <v>342</v>
      </c>
      <c r="D113" s="330">
        <v>1</v>
      </c>
      <c r="E113" s="331">
        <v>1</v>
      </c>
      <c r="F113" s="217">
        <f>(G109+G110+G111+G112)*25%</f>
        <v>146.54195787290965</v>
      </c>
      <c r="G113" s="214">
        <f t="shared" si="14"/>
        <v>146.54195787290965</v>
      </c>
      <c r="H113" s="138">
        <f>N113/$J$4</f>
        <v>0</v>
      </c>
      <c r="I113" s="214">
        <f t="shared" si="15"/>
        <v>0</v>
      </c>
      <c r="J113" s="142">
        <f t="shared" si="16"/>
        <v>146.54195787290965</v>
      </c>
      <c r="K113" s="148">
        <f t="shared" si="17"/>
        <v>146.54195787290965</v>
      </c>
      <c r="L113" s="28"/>
      <c r="M113" s="118">
        <v>0</v>
      </c>
      <c r="N113" s="119">
        <v>0</v>
      </c>
      <c r="O113" s="9"/>
      <c r="P113" s="118"/>
      <c r="Q113" s="119"/>
    </row>
    <row r="114" spans="1:17" ht="15.75">
      <c r="A114" s="264">
        <v>99</v>
      </c>
      <c r="B114" s="325" t="s">
        <v>371</v>
      </c>
      <c r="C114" s="316" t="s">
        <v>15</v>
      </c>
      <c r="D114" s="330">
        <v>1</v>
      </c>
      <c r="E114" s="331">
        <v>1</v>
      </c>
      <c r="F114" s="217">
        <f aca="true" t="shared" si="26" ref="F114:F120">M114/$J$4</f>
        <v>31.023201594404544</v>
      </c>
      <c r="G114" s="214">
        <f aca="true" t="shared" si="27" ref="G114:G120">F114*E114</f>
        <v>31.023201594404544</v>
      </c>
      <c r="H114" s="138">
        <f aca="true" t="shared" si="28" ref="H114:H120">N114/$J$4</f>
        <v>6.603256803040849</v>
      </c>
      <c r="I114" s="214">
        <f aca="true" t="shared" si="29" ref="I114:I120">H114*E114</f>
        <v>6.603256803040849</v>
      </c>
      <c r="J114" s="142">
        <f aca="true" t="shared" si="30" ref="J114:J120">G114+I114</f>
        <v>37.62645839744539</v>
      </c>
      <c r="K114" s="148">
        <f aca="true" t="shared" si="31" ref="K114:K120">J114/E114</f>
        <v>37.62645839744539</v>
      </c>
      <c r="L114" s="28"/>
      <c r="M114" s="380">
        <v>82.5</v>
      </c>
      <c r="N114" s="379">
        <v>17.56004081632653</v>
      </c>
      <c r="O114" s="9"/>
      <c r="P114" s="118"/>
      <c r="Q114" s="119"/>
    </row>
    <row r="115" spans="1:17" ht="31.5">
      <c r="A115" s="264">
        <v>100</v>
      </c>
      <c r="B115" s="325" t="s">
        <v>372</v>
      </c>
      <c r="C115" s="316" t="s">
        <v>27</v>
      </c>
      <c r="D115" s="330">
        <v>1</v>
      </c>
      <c r="E115" s="331">
        <v>300</v>
      </c>
      <c r="F115" s="217">
        <f t="shared" si="26"/>
        <v>2.256232843229421</v>
      </c>
      <c r="G115" s="214">
        <f t="shared" si="27"/>
        <v>676.8698529688263</v>
      </c>
      <c r="H115" s="138">
        <f t="shared" si="28"/>
        <v>0.9400970180122589</v>
      </c>
      <c r="I115" s="214">
        <f t="shared" si="29"/>
        <v>282.02910540367765</v>
      </c>
      <c r="J115" s="142">
        <f t="shared" si="30"/>
        <v>958.898958372504</v>
      </c>
      <c r="K115" s="148">
        <f t="shared" si="31"/>
        <v>3.19632986124168</v>
      </c>
      <c r="L115" s="28"/>
      <c r="M115" s="380">
        <v>6</v>
      </c>
      <c r="N115" s="379">
        <v>2.5</v>
      </c>
      <c r="O115" s="9"/>
      <c r="P115" s="118"/>
      <c r="Q115" s="119"/>
    </row>
    <row r="116" spans="1:17" ht="15.75">
      <c r="A116" s="264">
        <v>101</v>
      </c>
      <c r="B116" s="324" t="s">
        <v>373</v>
      </c>
      <c r="C116" s="316" t="s">
        <v>27</v>
      </c>
      <c r="D116" s="330">
        <v>1</v>
      </c>
      <c r="E116" s="331">
        <v>100</v>
      </c>
      <c r="F116" s="217">
        <f t="shared" si="26"/>
        <v>1.0433145748804542</v>
      </c>
      <c r="G116" s="214">
        <f t="shared" si="27"/>
        <v>104.33145748804542</v>
      </c>
      <c r="H116" s="138">
        <f t="shared" si="28"/>
        <v>0.33016284015204245</v>
      </c>
      <c r="I116" s="214">
        <f t="shared" si="29"/>
        <v>33.01628401520424</v>
      </c>
      <c r="J116" s="142">
        <f t="shared" si="30"/>
        <v>137.34774150324967</v>
      </c>
      <c r="K116" s="148">
        <f t="shared" si="31"/>
        <v>1.3734774150324967</v>
      </c>
      <c r="L116" s="28"/>
      <c r="M116" s="378">
        <v>2.7744864489795917</v>
      </c>
      <c r="N116" s="379">
        <v>0.8780020408163265</v>
      </c>
      <c r="O116" s="9"/>
      <c r="P116" s="118"/>
      <c r="Q116" s="119"/>
    </row>
    <row r="117" spans="1:17" ht="15.75">
      <c r="A117" s="264">
        <v>102</v>
      </c>
      <c r="B117" s="326" t="s">
        <v>32</v>
      </c>
      <c r="C117" s="316" t="s">
        <v>27</v>
      </c>
      <c r="D117" s="330">
        <v>1</v>
      </c>
      <c r="E117" s="331">
        <v>100</v>
      </c>
      <c r="F117" s="217">
        <f t="shared" si="26"/>
        <v>0.08804342404054467</v>
      </c>
      <c r="G117" s="214">
        <f t="shared" si="27"/>
        <v>8.804342404054468</v>
      </c>
      <c r="H117" s="138">
        <f t="shared" si="28"/>
        <v>0.05502714002534042</v>
      </c>
      <c r="I117" s="214">
        <f t="shared" si="29"/>
        <v>5.5027140025340415</v>
      </c>
      <c r="J117" s="142">
        <f t="shared" si="30"/>
        <v>14.30705640658851</v>
      </c>
      <c r="K117" s="148">
        <f t="shared" si="31"/>
        <v>0.1430705640658851</v>
      </c>
      <c r="L117" s="28"/>
      <c r="M117" s="378">
        <v>0.23413387755102044</v>
      </c>
      <c r="N117" s="379">
        <v>0.14633367346938778</v>
      </c>
      <c r="O117" s="9"/>
      <c r="P117" s="118"/>
      <c r="Q117" s="119"/>
    </row>
    <row r="118" spans="1:17" ht="15.75">
      <c r="A118" s="264">
        <v>103</v>
      </c>
      <c r="B118" s="326" t="s">
        <v>33</v>
      </c>
      <c r="C118" s="316" t="s">
        <v>15</v>
      </c>
      <c r="D118" s="330">
        <v>1</v>
      </c>
      <c r="E118" s="331">
        <v>200</v>
      </c>
      <c r="F118" s="217">
        <f t="shared" si="26"/>
        <v>0.528260544243268</v>
      </c>
      <c r="G118" s="214">
        <f t="shared" si="27"/>
        <v>105.6521088486536</v>
      </c>
      <c r="H118" s="138">
        <f t="shared" si="28"/>
        <v>0.18801940360245178</v>
      </c>
      <c r="I118" s="214">
        <f t="shared" si="29"/>
        <v>37.60388072049036</v>
      </c>
      <c r="J118" s="142">
        <f t="shared" si="30"/>
        <v>143.25598956914396</v>
      </c>
      <c r="K118" s="148">
        <f t="shared" si="31"/>
        <v>0.7162799478457198</v>
      </c>
      <c r="L118" s="28"/>
      <c r="M118" s="378">
        <v>1.4048032653061224</v>
      </c>
      <c r="N118" s="379">
        <v>0.5</v>
      </c>
      <c r="O118" s="9"/>
      <c r="P118" s="118"/>
      <c r="Q118" s="119"/>
    </row>
    <row r="119" spans="1:17" ht="15.75">
      <c r="A119" s="264">
        <v>104</v>
      </c>
      <c r="B119" s="326" t="s">
        <v>34</v>
      </c>
      <c r="C119" s="316" t="s">
        <v>15</v>
      </c>
      <c r="D119" s="330">
        <v>1</v>
      </c>
      <c r="E119" s="331">
        <v>182</v>
      </c>
      <c r="F119" s="217">
        <f t="shared" si="26"/>
        <v>0.3741845521723148</v>
      </c>
      <c r="G119" s="214">
        <f t="shared" si="27"/>
        <v>68.10158849536128</v>
      </c>
      <c r="H119" s="138">
        <f t="shared" si="28"/>
        <v>0.18801940360245178</v>
      </c>
      <c r="I119" s="214">
        <f t="shared" si="29"/>
        <v>34.21953145564623</v>
      </c>
      <c r="J119" s="142">
        <f t="shared" si="30"/>
        <v>102.32111995100752</v>
      </c>
      <c r="K119" s="148">
        <f t="shared" si="31"/>
        <v>0.5622039557747666</v>
      </c>
      <c r="L119" s="28"/>
      <c r="M119" s="378">
        <v>0.9950689795918367</v>
      </c>
      <c r="N119" s="379">
        <v>0.5</v>
      </c>
      <c r="O119" s="9"/>
      <c r="P119" s="118"/>
      <c r="Q119" s="119"/>
    </row>
    <row r="120" spans="1:17" ht="15.75">
      <c r="A120" s="264">
        <v>105</v>
      </c>
      <c r="B120" s="326" t="s">
        <v>374</v>
      </c>
      <c r="C120" s="316" t="s">
        <v>15</v>
      </c>
      <c r="D120" s="330">
        <v>1</v>
      </c>
      <c r="E120" s="331">
        <v>364</v>
      </c>
      <c r="F120" s="217">
        <f t="shared" si="26"/>
        <v>3.201579056019806</v>
      </c>
      <c r="G120" s="214">
        <f t="shared" si="27"/>
        <v>1165.3747763912093</v>
      </c>
      <c r="H120" s="138">
        <f t="shared" si="28"/>
        <v>0</v>
      </c>
      <c r="I120" s="214">
        <f t="shared" si="29"/>
        <v>0</v>
      </c>
      <c r="J120" s="142">
        <f t="shared" si="30"/>
        <v>1165.3747763912093</v>
      </c>
      <c r="K120" s="148">
        <f t="shared" si="31"/>
        <v>3.201579056019806</v>
      </c>
      <c r="L120" s="28"/>
      <c r="M120" s="378">
        <v>8.51395918367347</v>
      </c>
      <c r="N120" s="379">
        <v>0</v>
      </c>
      <c r="O120" s="9"/>
      <c r="P120" s="118"/>
      <c r="Q120" s="119"/>
    </row>
    <row r="121" spans="1:17" ht="15.75">
      <c r="A121" s="264">
        <v>106</v>
      </c>
      <c r="B121" s="327" t="s">
        <v>382</v>
      </c>
      <c r="C121" s="316" t="s">
        <v>15</v>
      </c>
      <c r="D121" s="330">
        <v>1</v>
      </c>
      <c r="E121" s="331">
        <v>1</v>
      </c>
      <c r="F121" s="217">
        <f aca="true" t="shared" si="32" ref="F121:F122">M121/$J$4</f>
        <v>846.087316211033</v>
      </c>
      <c r="G121" s="214">
        <f aca="true" t="shared" si="33" ref="G121:G122">F121*E121</f>
        <v>846.087316211033</v>
      </c>
      <c r="H121" s="138">
        <f aca="true" t="shared" si="34" ref="H121:H122">N121/$J$4</f>
        <v>94.00970180122589</v>
      </c>
      <c r="I121" s="214">
        <f aca="true" t="shared" si="35" ref="I121:I122">H121*E121</f>
        <v>94.00970180122589</v>
      </c>
      <c r="J121" s="142">
        <f aca="true" t="shared" si="36" ref="J121:J122">G121+I121</f>
        <v>940.0970180122589</v>
      </c>
      <c r="K121" s="148">
        <f aca="true" t="shared" si="37" ref="K121:K122">J121/E121</f>
        <v>940.0970180122589</v>
      </c>
      <c r="L121" s="28"/>
      <c r="M121" s="118">
        <v>2250</v>
      </c>
      <c r="N121" s="119">
        <v>250</v>
      </c>
      <c r="O121" s="9"/>
      <c r="P121" s="118"/>
      <c r="Q121" s="119"/>
    </row>
    <row r="122" spans="1:17" ht="16.5" thickBot="1">
      <c r="A122" s="275">
        <v>107</v>
      </c>
      <c r="B122" s="328" t="s">
        <v>383</v>
      </c>
      <c r="C122" s="329" t="s">
        <v>15</v>
      </c>
      <c r="D122" s="332">
        <v>1</v>
      </c>
      <c r="E122" s="333">
        <v>1</v>
      </c>
      <c r="F122" s="218">
        <f t="shared" si="32"/>
        <v>1297.3338848569172</v>
      </c>
      <c r="G122" s="213">
        <f t="shared" si="33"/>
        <v>1297.3338848569172</v>
      </c>
      <c r="H122" s="179">
        <f t="shared" si="34"/>
        <v>94.00970180122589</v>
      </c>
      <c r="I122" s="213">
        <f t="shared" si="35"/>
        <v>94.00970180122589</v>
      </c>
      <c r="J122" s="150">
        <f t="shared" si="36"/>
        <v>1391.343586658143</v>
      </c>
      <c r="K122" s="151">
        <f t="shared" si="37"/>
        <v>1391.343586658143</v>
      </c>
      <c r="L122" s="28"/>
      <c r="M122" s="159">
        <v>3450</v>
      </c>
      <c r="N122" s="160">
        <v>250</v>
      </c>
      <c r="O122" s="9"/>
      <c r="P122" s="159"/>
      <c r="Q122" s="160"/>
    </row>
    <row r="123" spans="6:17" ht="16.5" thickBot="1">
      <c r="F123" s="34"/>
      <c r="G123" s="96">
        <f>SUM(G11:G122)</f>
        <v>120073.01250582282</v>
      </c>
      <c r="H123" s="83"/>
      <c r="I123" s="96">
        <f>SUM(I11:I122)</f>
        <v>7940.135980237242</v>
      </c>
      <c r="J123" s="97"/>
      <c r="K123" s="303"/>
      <c r="M123" s="36"/>
      <c r="N123" s="36"/>
      <c r="P123" s="36"/>
      <c r="Q123" s="36"/>
    </row>
    <row r="124" spans="6:17" ht="16.5" thickBot="1">
      <c r="F124" s="37"/>
      <c r="G124" s="85" t="s">
        <v>20</v>
      </c>
      <c r="H124" s="219">
        <v>0.02</v>
      </c>
      <c r="I124" s="251"/>
      <c r="J124" s="39">
        <f>H124*G123</f>
        <v>2401.4602501164563</v>
      </c>
      <c r="K124" s="303"/>
      <c r="M124" s="36"/>
      <c r="N124" s="36"/>
      <c r="P124" s="36"/>
      <c r="Q124" s="36"/>
    </row>
    <row r="125" spans="6:17" ht="16.5" thickBot="1">
      <c r="F125" s="34"/>
      <c r="G125" s="40"/>
      <c r="H125" s="220"/>
      <c r="I125" s="252"/>
      <c r="J125" s="41"/>
      <c r="K125" s="303"/>
      <c r="M125" s="36"/>
      <c r="N125" s="36"/>
      <c r="P125" s="36"/>
      <c r="Q125" s="36"/>
    </row>
    <row r="126" spans="6:17" ht="16.5" thickBot="1">
      <c r="F126" s="37"/>
      <c r="G126" s="38" t="s">
        <v>21</v>
      </c>
      <c r="H126" s="219"/>
      <c r="I126" s="251"/>
      <c r="J126" s="39">
        <f>SUM(J11:J124)</f>
        <v>130414.60873617655</v>
      </c>
      <c r="K126" s="303"/>
      <c r="M126" s="36"/>
      <c r="N126" s="36"/>
      <c r="P126" s="36"/>
      <c r="Q126" s="36"/>
    </row>
    <row r="127" spans="6:17" ht="16.5" thickBot="1">
      <c r="F127" s="42"/>
      <c r="G127" s="43"/>
      <c r="H127" s="221"/>
      <c r="I127" s="253"/>
      <c r="J127" s="44"/>
      <c r="K127" s="303"/>
      <c r="M127" s="36"/>
      <c r="N127" s="36"/>
      <c r="P127" s="36"/>
      <c r="Q127" s="36"/>
    </row>
    <row r="128" spans="6:17" ht="15.75">
      <c r="F128" s="45"/>
      <c r="G128" s="86" t="s">
        <v>22</v>
      </c>
      <c r="H128" s="222">
        <v>0.08</v>
      </c>
      <c r="I128" s="254"/>
      <c r="J128" s="47">
        <f>J126*H128</f>
        <v>10433.168698894124</v>
      </c>
      <c r="K128" s="303"/>
      <c r="M128" s="36"/>
      <c r="N128" s="36"/>
      <c r="P128" s="36"/>
      <c r="Q128" s="36"/>
    </row>
    <row r="129" spans="6:17" ht="16.5" thickBot="1">
      <c r="F129" s="48"/>
      <c r="G129" s="87" t="s">
        <v>23</v>
      </c>
      <c r="H129" s="223"/>
      <c r="I129" s="255"/>
      <c r="J129" s="50">
        <f>J126+J128</f>
        <v>140847.7774350707</v>
      </c>
      <c r="K129" s="303"/>
      <c r="M129" s="36"/>
      <c r="N129" s="36"/>
      <c r="P129" s="36"/>
      <c r="Q129" s="36"/>
    </row>
    <row r="130" spans="6:17" ht="16.5" thickBot="1">
      <c r="F130" s="51"/>
      <c r="G130" s="88"/>
      <c r="H130" s="224"/>
      <c r="I130" s="256"/>
      <c r="J130" s="53"/>
      <c r="K130" s="303"/>
      <c r="M130" s="36"/>
      <c r="N130" s="36"/>
      <c r="P130" s="36"/>
      <c r="Q130" s="36"/>
    </row>
    <row r="131" spans="6:17" ht="15.75">
      <c r="F131" s="54"/>
      <c r="G131" s="86" t="s">
        <v>24</v>
      </c>
      <c r="H131" s="222">
        <v>0.08</v>
      </c>
      <c r="I131" s="254"/>
      <c r="J131" s="47">
        <f>J129*H131</f>
        <v>11267.822194805656</v>
      </c>
      <c r="K131" s="303"/>
      <c r="M131" s="36"/>
      <c r="N131" s="36"/>
      <c r="P131" s="36"/>
      <c r="Q131" s="36"/>
    </row>
    <row r="132" spans="6:17" ht="16.5" thickBot="1">
      <c r="F132" s="48"/>
      <c r="G132" s="87" t="s">
        <v>23</v>
      </c>
      <c r="H132" s="223"/>
      <c r="I132" s="255"/>
      <c r="J132" s="50">
        <f>J129+J131</f>
        <v>152115.59962987635</v>
      </c>
      <c r="K132" s="303"/>
      <c r="M132" s="36"/>
      <c r="N132" s="36"/>
      <c r="P132" s="36"/>
      <c r="Q132" s="36"/>
    </row>
    <row r="133" spans="6:17" ht="16.5" thickBot="1">
      <c r="F133" s="51"/>
      <c r="G133" s="88"/>
      <c r="H133" s="224"/>
      <c r="I133" s="256"/>
      <c r="J133" s="53"/>
      <c r="K133" s="303"/>
      <c r="M133" s="36"/>
      <c r="N133" s="36"/>
      <c r="P133" s="36"/>
      <c r="Q133" s="36"/>
    </row>
    <row r="134" spans="6:17" ht="15.75">
      <c r="F134" s="54"/>
      <c r="G134" s="89" t="s">
        <v>25</v>
      </c>
      <c r="H134" s="222">
        <v>0.18</v>
      </c>
      <c r="I134" s="254"/>
      <c r="J134" s="55">
        <f>J132*H134</f>
        <v>27380.807933377742</v>
      </c>
      <c r="K134" s="303"/>
      <c r="M134" s="36"/>
      <c r="N134" s="36"/>
      <c r="P134" s="36"/>
      <c r="Q134" s="36"/>
    </row>
    <row r="135" spans="6:17" ht="16.5" thickBot="1">
      <c r="F135" s="48"/>
      <c r="G135" s="90" t="s">
        <v>26</v>
      </c>
      <c r="H135" s="225" t="s">
        <v>9</v>
      </c>
      <c r="I135" s="257"/>
      <c r="J135" s="58">
        <f>J132+J134</f>
        <v>179496.4075632541</v>
      </c>
      <c r="K135" s="303"/>
      <c r="M135" s="36"/>
      <c r="N135" s="36"/>
      <c r="P135" s="36"/>
      <c r="Q135" s="36"/>
    </row>
    <row r="136" spans="13:17" ht="15.75">
      <c r="M136" s="36"/>
      <c r="N136" s="36"/>
      <c r="P136" s="36"/>
      <c r="Q136" s="36"/>
    </row>
    <row r="137" spans="13:17" ht="15.75">
      <c r="M137" s="36"/>
      <c r="N137" s="36"/>
      <c r="P137" s="36"/>
      <c r="Q137" s="36"/>
    </row>
    <row r="138" spans="10:17" ht="15.75">
      <c r="J138" s="59"/>
      <c r="M138" s="36"/>
      <c r="N138" s="36"/>
      <c r="P138" s="36"/>
      <c r="Q138" s="36"/>
    </row>
    <row r="139" spans="13:17" ht="15.75">
      <c r="M139" s="36"/>
      <c r="N139" s="36"/>
      <c r="P139" s="36"/>
      <c r="Q139" s="36"/>
    </row>
  </sheetData>
  <sheetProtection algorithmName="SHA-512" hashValue="jtOQDwKLkKXL931t6dV0g2mQZi4TDlp9WmUYWd3od0D4ptUfKQJtfmkXhBONDxj39tmuT8U3R2Iifz/wD5MrCQ==" saltValue="nqb71PdBzGnygyeuED+O3g==" spinCount="100000" sheet="1" objects="1" scenarios="1"/>
  <autoFilter ref="A10:Q122"/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Q168"/>
  <sheetViews>
    <sheetView showGridLines="0" zoomScale="80" zoomScaleNormal="80" workbookViewId="0" topLeftCell="B1">
      <pane ySplit="10" topLeftCell="A144" activePane="bottomLeft" state="frozen"/>
      <selection pane="topLeft" activeCell="A292" sqref="A292:XFD292"/>
      <selection pane="bottomLeft" activeCell="B156" sqref="B156"/>
    </sheetView>
  </sheetViews>
  <sheetFormatPr defaultColWidth="9.00390625" defaultRowHeight="15.75"/>
  <cols>
    <col min="1" max="1" width="6.25390625" style="15" customWidth="1"/>
    <col min="2" max="2" width="80.75390625" style="100" customWidth="1"/>
    <col min="3" max="3" width="7.125" style="15" bestFit="1" customWidth="1"/>
    <col min="4" max="4" width="5.25390625" style="15" customWidth="1"/>
    <col min="5" max="5" width="6.50390625" style="15" bestFit="1" customWidth="1"/>
    <col min="6" max="6" width="8.50390625" style="15" bestFit="1" customWidth="1"/>
    <col min="7" max="7" width="18.00390625" style="15" bestFit="1" customWidth="1"/>
    <col min="8" max="8" width="9.125" style="15" customWidth="1"/>
    <col min="9" max="9" width="12.50390625" style="15" bestFit="1" customWidth="1"/>
    <col min="10" max="10" width="14.00390625" style="15" bestFit="1" customWidth="1"/>
    <col min="11" max="11" width="13.875" style="98" bestFit="1" customWidth="1"/>
    <col min="12" max="12" width="2.00390625" style="112" customWidth="1"/>
    <col min="13" max="13" width="15.00390625" style="15" bestFit="1" customWidth="1"/>
    <col min="14" max="14" width="10.625" style="15" customWidth="1"/>
    <col min="15" max="15" width="2.875" style="15" customWidth="1"/>
    <col min="16" max="16" width="15.00390625" style="15" bestFit="1" customWidth="1"/>
    <col min="17" max="17" width="9.50390625" style="15" customWidth="1"/>
    <col min="18" max="18" width="6.625" style="15" customWidth="1"/>
    <col min="19" max="19" width="6.75390625" style="15" customWidth="1"/>
    <col min="20" max="16384" width="9.00390625" style="15" customWidth="1"/>
  </cols>
  <sheetData>
    <row r="1" spans="1:17" ht="18.75" thickBot="1">
      <c r="A1" s="8"/>
      <c r="B1" s="407"/>
      <c r="C1" s="407"/>
      <c r="D1" s="407"/>
      <c r="E1" s="9"/>
      <c r="F1" s="10"/>
      <c r="G1" s="9"/>
      <c r="H1" s="11"/>
      <c r="I1" s="12"/>
      <c r="J1" s="11"/>
      <c r="K1" s="91"/>
      <c r="L1" s="93"/>
      <c r="M1" s="14"/>
      <c r="N1" s="14"/>
      <c r="P1" s="14"/>
      <c r="Q1" s="14"/>
    </row>
    <row r="2" spans="1:17" ht="18" customHeight="1" thickBot="1">
      <c r="A2" s="408" t="s">
        <v>452</v>
      </c>
      <c r="B2" s="409"/>
      <c r="C2" s="16"/>
      <c r="D2" s="10"/>
      <c r="E2" s="9"/>
      <c r="F2" s="10"/>
      <c r="G2" s="17"/>
      <c r="H2" s="410" t="s">
        <v>445</v>
      </c>
      <c r="I2" s="411"/>
      <c r="J2" s="412"/>
      <c r="K2" s="92"/>
      <c r="L2" s="111"/>
      <c r="M2" s="14"/>
      <c r="N2" s="19"/>
      <c r="P2" s="14"/>
      <c r="Q2" s="19"/>
    </row>
    <row r="3" spans="1:17" ht="16.5" customHeight="1" thickBot="1">
      <c r="A3" s="413"/>
      <c r="B3" s="413"/>
      <c r="C3" s="413"/>
      <c r="D3" s="413"/>
      <c r="E3" s="413"/>
      <c r="F3" s="413"/>
      <c r="G3" s="20"/>
      <c r="H3" s="74" t="s">
        <v>9</v>
      </c>
      <c r="I3" s="75" t="s">
        <v>8</v>
      </c>
      <c r="J3" s="76" t="s">
        <v>446</v>
      </c>
      <c r="K3" s="92"/>
      <c r="L3" s="111"/>
      <c r="M3" s="14"/>
      <c r="N3" s="19"/>
      <c r="P3" s="14"/>
      <c r="Q3" s="19"/>
    </row>
    <row r="4" spans="1:17" ht="16.5" thickBot="1">
      <c r="A4" s="413"/>
      <c r="B4" s="413"/>
      <c r="C4" s="413"/>
      <c r="D4" s="413"/>
      <c r="E4" s="413"/>
      <c r="F4" s="413"/>
      <c r="G4" s="21"/>
      <c r="H4" s="215">
        <f>J135</f>
        <v>27.725341255217536</v>
      </c>
      <c r="I4" s="216">
        <f>H4*J4</f>
        <v>73.72999999999999</v>
      </c>
      <c r="J4" s="79">
        <f>TOTAL!C7</f>
        <v>2.6593</v>
      </c>
      <c r="K4" s="92"/>
      <c r="L4" s="111"/>
      <c r="M4" s="14"/>
      <c r="N4" s="19"/>
      <c r="P4" s="14"/>
      <c r="Q4" s="19"/>
    </row>
    <row r="5" spans="1:17" ht="15.75">
      <c r="A5" s="406"/>
      <c r="B5" s="406"/>
      <c r="C5" s="406"/>
      <c r="D5" s="406"/>
      <c r="E5" s="406"/>
      <c r="F5" s="406"/>
      <c r="G5" s="22"/>
      <c r="H5" s="23"/>
      <c r="I5" s="24"/>
      <c r="J5" s="25"/>
      <c r="K5" s="92"/>
      <c r="L5" s="111"/>
      <c r="M5" s="14"/>
      <c r="N5" s="19"/>
      <c r="P5" s="14"/>
      <c r="Q5" s="19"/>
    </row>
    <row r="6" spans="1:17" ht="16.5" thickBot="1">
      <c r="A6" s="401"/>
      <c r="B6" s="401"/>
      <c r="C6" s="401"/>
      <c r="D6" s="401"/>
      <c r="E6" s="401"/>
      <c r="F6" s="401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86" t="s">
        <v>429</v>
      </c>
      <c r="B7" s="388" t="s">
        <v>430</v>
      </c>
      <c r="C7" s="404" t="s">
        <v>434</v>
      </c>
      <c r="D7" s="394" t="s">
        <v>435</v>
      </c>
      <c r="E7" s="394"/>
      <c r="F7" s="394" t="s">
        <v>438</v>
      </c>
      <c r="G7" s="394"/>
      <c r="H7" s="394" t="s">
        <v>440</v>
      </c>
      <c r="I7" s="394"/>
      <c r="J7" s="395" t="s">
        <v>433</v>
      </c>
      <c r="K7" s="397" t="s">
        <v>441</v>
      </c>
      <c r="L7" s="80"/>
      <c r="M7" s="399" t="s">
        <v>443</v>
      </c>
      <c r="N7" s="392" t="s">
        <v>444</v>
      </c>
      <c r="O7" s="30"/>
      <c r="P7" s="399" t="s">
        <v>447</v>
      </c>
      <c r="Q7" s="392" t="s">
        <v>448</v>
      </c>
    </row>
    <row r="8" spans="1:17" ht="15.75">
      <c r="A8" s="387"/>
      <c r="B8" s="389"/>
      <c r="C8" s="418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416"/>
      <c r="K8" s="417"/>
      <c r="L8" s="80"/>
      <c r="M8" s="400"/>
      <c r="N8" s="393"/>
      <c r="O8" s="30"/>
      <c r="P8" s="400"/>
      <c r="Q8" s="393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6.5" thickBot="1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62"/>
      <c r="L10" s="230"/>
      <c r="M10" s="231"/>
      <c r="N10" s="232"/>
      <c r="O10" s="30"/>
      <c r="P10" s="231"/>
      <c r="Q10" s="232"/>
    </row>
    <row r="11" spans="1:17" s="94" customFormat="1" ht="12.75">
      <c r="A11" s="414"/>
      <c r="B11" s="415"/>
      <c r="C11" s="415"/>
      <c r="D11" s="233"/>
      <c r="E11" s="233"/>
      <c r="F11" s="233"/>
      <c r="G11" s="233"/>
      <c r="H11" s="233"/>
      <c r="I11" s="233"/>
      <c r="J11" s="233"/>
      <c r="K11" s="279"/>
      <c r="L11" s="234"/>
      <c r="M11" s="235"/>
      <c r="N11" s="236"/>
      <c r="O11" s="237"/>
      <c r="P11" s="235"/>
      <c r="Q11" s="236"/>
    </row>
    <row r="12" spans="1:17" ht="15.75">
      <c r="A12" s="264">
        <v>1</v>
      </c>
      <c r="B12" s="238" t="s">
        <v>117</v>
      </c>
      <c r="C12" s="239"/>
      <c r="D12" s="162"/>
      <c r="E12" s="162"/>
      <c r="F12" s="226"/>
      <c r="G12" s="164"/>
      <c r="H12" s="162"/>
      <c r="I12" s="164"/>
      <c r="J12" s="166"/>
      <c r="K12" s="344"/>
      <c r="L12" s="113"/>
      <c r="M12" s="171"/>
      <c r="N12" s="172"/>
      <c r="O12" s="9"/>
      <c r="P12" s="171"/>
      <c r="Q12" s="172"/>
    </row>
    <row r="13" spans="1:17" ht="27">
      <c r="A13" s="264">
        <f>A12+1</f>
        <v>2</v>
      </c>
      <c r="B13" s="240" t="s">
        <v>118</v>
      </c>
      <c r="C13" s="241" t="s">
        <v>125</v>
      </c>
      <c r="D13" s="162">
        <v>1</v>
      </c>
      <c r="E13" s="162">
        <v>1</v>
      </c>
      <c r="F13" s="226">
        <f>M13/$J$4</f>
        <v>12243.823562591659</v>
      </c>
      <c r="G13" s="167">
        <f aca="true" t="shared" si="0" ref="G13">F13*E13</f>
        <v>12243.823562591659</v>
      </c>
      <c r="H13" s="227">
        <f>N13/$J$4</f>
        <v>1034.1067198134847</v>
      </c>
      <c r="I13" s="167">
        <f aca="true" t="shared" si="1" ref="I13">H13*E13</f>
        <v>1034.1067198134847</v>
      </c>
      <c r="J13" s="168">
        <f aca="true" t="shared" si="2" ref="J13">G13+I13</f>
        <v>13277.930282405143</v>
      </c>
      <c r="K13" s="345">
        <f>J13/E13</f>
        <v>13277.930282405143</v>
      </c>
      <c r="L13" s="113"/>
      <c r="M13" s="171">
        <v>32560</v>
      </c>
      <c r="N13" s="172">
        <v>2750</v>
      </c>
      <c r="O13" s="9"/>
      <c r="P13" s="171"/>
      <c r="Q13" s="172"/>
    </row>
    <row r="14" spans="1:17" ht="27">
      <c r="A14" s="264">
        <f aca="true" t="shared" si="3" ref="A14:A19">A13+1</f>
        <v>3</v>
      </c>
      <c r="B14" s="240" t="s">
        <v>119</v>
      </c>
      <c r="C14" s="241" t="s">
        <v>126</v>
      </c>
      <c r="D14" s="162">
        <v>1</v>
      </c>
      <c r="E14" s="162">
        <v>1</v>
      </c>
      <c r="F14" s="226">
        <f aca="true" t="shared" si="4" ref="F14:F19">M14/$J$4</f>
        <v>0</v>
      </c>
      <c r="G14" s="167">
        <f aca="true" t="shared" si="5" ref="G14:G19">F14*E14</f>
        <v>0</v>
      </c>
      <c r="H14" s="227">
        <f aca="true" t="shared" si="6" ref="H14:H19">N14/$J$4</f>
        <v>0</v>
      </c>
      <c r="I14" s="167">
        <f aca="true" t="shared" si="7" ref="I14:I19">H14*E14</f>
        <v>0</v>
      </c>
      <c r="J14" s="168">
        <f aca="true" t="shared" si="8" ref="J14:J19">G14+I14</f>
        <v>0</v>
      </c>
      <c r="K14" s="345">
        <f aca="true" t="shared" si="9" ref="K14:K18">J14/E14</f>
        <v>0</v>
      </c>
      <c r="L14" s="113"/>
      <c r="M14" s="171">
        <v>0</v>
      </c>
      <c r="N14" s="172">
        <v>0</v>
      </c>
      <c r="O14" s="9"/>
      <c r="P14" s="171"/>
      <c r="Q14" s="172"/>
    </row>
    <row r="15" spans="1:17" ht="15.75">
      <c r="A15" s="264">
        <f t="shared" si="3"/>
        <v>4</v>
      </c>
      <c r="B15" s="240" t="s">
        <v>120</v>
      </c>
      <c r="C15" s="241" t="s">
        <v>126</v>
      </c>
      <c r="D15" s="162">
        <v>1</v>
      </c>
      <c r="E15" s="162">
        <v>1</v>
      </c>
      <c r="F15" s="226">
        <f t="shared" si="4"/>
        <v>0</v>
      </c>
      <c r="G15" s="167">
        <f t="shared" si="5"/>
        <v>0</v>
      </c>
      <c r="H15" s="227">
        <f t="shared" si="6"/>
        <v>0</v>
      </c>
      <c r="I15" s="167">
        <f t="shared" si="7"/>
        <v>0</v>
      </c>
      <c r="J15" s="168">
        <f t="shared" si="8"/>
        <v>0</v>
      </c>
      <c r="K15" s="345">
        <f t="shared" si="9"/>
        <v>0</v>
      </c>
      <c r="L15" s="113"/>
      <c r="M15" s="171">
        <v>0</v>
      </c>
      <c r="N15" s="172">
        <v>0</v>
      </c>
      <c r="O15" s="9"/>
      <c r="P15" s="171"/>
      <c r="Q15" s="172"/>
    </row>
    <row r="16" spans="1:17" ht="15.75">
      <c r="A16" s="264">
        <f t="shared" si="3"/>
        <v>5</v>
      </c>
      <c r="B16" s="240" t="s">
        <v>121</v>
      </c>
      <c r="C16" s="241" t="s">
        <v>126</v>
      </c>
      <c r="D16" s="162">
        <v>1</v>
      </c>
      <c r="E16" s="162">
        <v>1</v>
      </c>
      <c r="F16" s="226">
        <f t="shared" si="4"/>
        <v>0</v>
      </c>
      <c r="G16" s="167">
        <f t="shared" si="5"/>
        <v>0</v>
      </c>
      <c r="H16" s="227">
        <f t="shared" si="6"/>
        <v>0</v>
      </c>
      <c r="I16" s="167">
        <f t="shared" si="7"/>
        <v>0</v>
      </c>
      <c r="J16" s="168">
        <f t="shared" si="8"/>
        <v>0</v>
      </c>
      <c r="K16" s="345">
        <f t="shared" si="9"/>
        <v>0</v>
      </c>
      <c r="L16" s="113"/>
      <c r="M16" s="171">
        <v>0</v>
      </c>
      <c r="N16" s="172">
        <v>0</v>
      </c>
      <c r="O16" s="9"/>
      <c r="P16" s="171"/>
      <c r="Q16" s="172"/>
    </row>
    <row r="17" spans="1:17" ht="15.75">
      <c r="A17" s="264">
        <f t="shared" si="3"/>
        <v>6</v>
      </c>
      <c r="B17" s="240" t="s">
        <v>122</v>
      </c>
      <c r="C17" s="241" t="s">
        <v>126</v>
      </c>
      <c r="D17" s="162">
        <v>1</v>
      </c>
      <c r="E17" s="162">
        <v>1</v>
      </c>
      <c r="F17" s="226">
        <f t="shared" si="4"/>
        <v>0</v>
      </c>
      <c r="G17" s="167">
        <f t="shared" si="5"/>
        <v>0</v>
      </c>
      <c r="H17" s="227">
        <f t="shared" si="6"/>
        <v>0</v>
      </c>
      <c r="I17" s="167">
        <f t="shared" si="7"/>
        <v>0</v>
      </c>
      <c r="J17" s="168">
        <f t="shared" si="8"/>
        <v>0</v>
      </c>
      <c r="K17" s="345">
        <f t="shared" si="9"/>
        <v>0</v>
      </c>
      <c r="L17" s="113"/>
      <c r="M17" s="171">
        <v>0</v>
      </c>
      <c r="N17" s="172">
        <v>0</v>
      </c>
      <c r="O17" s="9"/>
      <c r="P17" s="171"/>
      <c r="Q17" s="172"/>
    </row>
    <row r="18" spans="1:17" ht="15.75">
      <c r="A18" s="264">
        <f t="shared" si="3"/>
        <v>7</v>
      </c>
      <c r="B18" s="240" t="s">
        <v>123</v>
      </c>
      <c r="C18" s="241" t="s">
        <v>126</v>
      </c>
      <c r="D18" s="162">
        <v>1</v>
      </c>
      <c r="E18" s="162">
        <v>2</v>
      </c>
      <c r="F18" s="226">
        <f t="shared" si="4"/>
        <v>0</v>
      </c>
      <c r="G18" s="167">
        <f t="shared" si="5"/>
        <v>0</v>
      </c>
      <c r="H18" s="227">
        <f t="shared" si="6"/>
        <v>0</v>
      </c>
      <c r="I18" s="167">
        <f t="shared" si="7"/>
        <v>0</v>
      </c>
      <c r="J18" s="168">
        <f t="shared" si="8"/>
        <v>0</v>
      </c>
      <c r="K18" s="345">
        <f t="shared" si="9"/>
        <v>0</v>
      </c>
      <c r="L18" s="113"/>
      <c r="M18" s="171">
        <v>0</v>
      </c>
      <c r="N18" s="172">
        <v>0</v>
      </c>
      <c r="O18" s="9"/>
      <c r="P18" s="171"/>
      <c r="Q18" s="172"/>
    </row>
    <row r="19" spans="1:17" ht="27">
      <c r="A19" s="264">
        <f t="shared" si="3"/>
        <v>8</v>
      </c>
      <c r="B19" s="240" t="s">
        <v>124</v>
      </c>
      <c r="C19" s="241" t="s">
        <v>126</v>
      </c>
      <c r="D19" s="162">
        <v>1</v>
      </c>
      <c r="E19" s="162">
        <v>1</v>
      </c>
      <c r="F19" s="226">
        <f t="shared" si="4"/>
        <v>0</v>
      </c>
      <c r="G19" s="167">
        <f t="shared" si="5"/>
        <v>0</v>
      </c>
      <c r="H19" s="227">
        <f t="shared" si="6"/>
        <v>0</v>
      </c>
      <c r="I19" s="167">
        <f t="shared" si="7"/>
        <v>0</v>
      </c>
      <c r="J19" s="168">
        <f t="shared" si="8"/>
        <v>0</v>
      </c>
      <c r="K19" s="345">
        <f>J19/E19</f>
        <v>0</v>
      </c>
      <c r="L19" s="113"/>
      <c r="M19" s="171">
        <v>0</v>
      </c>
      <c r="N19" s="172">
        <v>0</v>
      </c>
      <c r="O19" s="9"/>
      <c r="P19" s="171"/>
      <c r="Q19" s="172"/>
    </row>
    <row r="20" spans="1:17" ht="15.75">
      <c r="A20" s="264"/>
      <c r="B20" s="242" t="s">
        <v>375</v>
      </c>
      <c r="C20" s="239"/>
      <c r="D20" s="162"/>
      <c r="E20" s="162"/>
      <c r="F20" s="226"/>
      <c r="G20" s="167"/>
      <c r="H20" s="227"/>
      <c r="I20" s="167"/>
      <c r="J20" s="168"/>
      <c r="K20" s="345"/>
      <c r="L20" s="113"/>
      <c r="M20" s="171"/>
      <c r="N20" s="172"/>
      <c r="O20" s="9"/>
      <c r="P20" s="171"/>
      <c r="Q20" s="172"/>
    </row>
    <row r="21" spans="1:17" ht="54">
      <c r="A21" s="264">
        <f>A19+1</f>
        <v>9</v>
      </c>
      <c r="B21" s="243" t="s">
        <v>376</v>
      </c>
      <c r="C21" s="241" t="s">
        <v>125</v>
      </c>
      <c r="D21" s="162">
        <v>1</v>
      </c>
      <c r="E21" s="162">
        <v>2</v>
      </c>
      <c r="F21" s="226">
        <f>M21/$J$4</f>
        <v>1684.6538562779679</v>
      </c>
      <c r="G21" s="167">
        <f aca="true" t="shared" si="10" ref="G21:G24">F21*E21</f>
        <v>3369.3077125559357</v>
      </c>
      <c r="H21" s="227">
        <f>N21/$J$4</f>
        <v>141.01455270183882</v>
      </c>
      <c r="I21" s="167">
        <f aca="true" t="shared" si="11" ref="I21:I24">H21*E21</f>
        <v>282.02910540367765</v>
      </c>
      <c r="J21" s="168">
        <f aca="true" t="shared" si="12" ref="J21:J24">G21+I21</f>
        <v>3651.336817959613</v>
      </c>
      <c r="K21" s="345">
        <f>J21/E21</f>
        <v>1825.6684089798066</v>
      </c>
      <c r="L21" s="113"/>
      <c r="M21" s="171">
        <v>4480</v>
      </c>
      <c r="N21" s="172">
        <v>375</v>
      </c>
      <c r="O21" s="9"/>
      <c r="P21" s="171"/>
      <c r="Q21" s="172"/>
    </row>
    <row r="22" spans="1:17" ht="15.75">
      <c r="A22" s="264">
        <f aca="true" t="shared" si="13" ref="A22:A24">A21+1</f>
        <v>10</v>
      </c>
      <c r="B22" s="240" t="s">
        <v>377</v>
      </c>
      <c r="C22" s="241"/>
      <c r="D22" s="162"/>
      <c r="E22" s="162"/>
      <c r="F22" s="226">
        <f aca="true" t="shared" si="14" ref="F22:F24">M22/$J$4</f>
        <v>0</v>
      </c>
      <c r="G22" s="167">
        <f t="shared" si="10"/>
        <v>0</v>
      </c>
      <c r="H22" s="227">
        <f aca="true" t="shared" si="15" ref="H22:H24">N22/$J$4</f>
        <v>0</v>
      </c>
      <c r="I22" s="167">
        <f t="shared" si="11"/>
        <v>0</v>
      </c>
      <c r="J22" s="168">
        <f t="shared" si="12"/>
        <v>0</v>
      </c>
      <c r="K22" s="345" t="e">
        <f aca="true" t="shared" si="16" ref="K22:K24">J22/E22</f>
        <v>#DIV/0!</v>
      </c>
      <c r="L22" s="113"/>
      <c r="M22" s="171">
        <v>0</v>
      </c>
      <c r="N22" s="172">
        <v>0</v>
      </c>
      <c r="O22" s="9"/>
      <c r="P22" s="171"/>
      <c r="Q22" s="172"/>
    </row>
    <row r="23" spans="1:17" ht="15.75">
      <c r="A23" s="264">
        <f t="shared" si="13"/>
        <v>11</v>
      </c>
      <c r="B23" s="240" t="s">
        <v>378</v>
      </c>
      <c r="C23" s="241"/>
      <c r="D23" s="162"/>
      <c r="E23" s="162"/>
      <c r="F23" s="226">
        <f t="shared" si="14"/>
        <v>0</v>
      </c>
      <c r="G23" s="167">
        <f t="shared" si="10"/>
        <v>0</v>
      </c>
      <c r="H23" s="227">
        <f t="shared" si="15"/>
        <v>0</v>
      </c>
      <c r="I23" s="167">
        <f t="shared" si="11"/>
        <v>0</v>
      </c>
      <c r="J23" s="168">
        <f t="shared" si="12"/>
        <v>0</v>
      </c>
      <c r="K23" s="345" t="e">
        <f t="shared" si="16"/>
        <v>#DIV/0!</v>
      </c>
      <c r="L23" s="113"/>
      <c r="M23" s="171">
        <v>0</v>
      </c>
      <c r="N23" s="172">
        <v>0</v>
      </c>
      <c r="O23" s="9"/>
      <c r="P23" s="171"/>
      <c r="Q23" s="172"/>
    </row>
    <row r="24" spans="1:17" ht="15.75">
      <c r="A24" s="264">
        <f t="shared" si="13"/>
        <v>12</v>
      </c>
      <c r="B24" s="240" t="s">
        <v>379</v>
      </c>
      <c r="C24" s="241"/>
      <c r="D24" s="162"/>
      <c r="E24" s="162"/>
      <c r="F24" s="226">
        <f t="shared" si="14"/>
        <v>0</v>
      </c>
      <c r="G24" s="167">
        <f t="shared" si="10"/>
        <v>0</v>
      </c>
      <c r="H24" s="227">
        <f t="shared" si="15"/>
        <v>0</v>
      </c>
      <c r="I24" s="167">
        <f t="shared" si="11"/>
        <v>0</v>
      </c>
      <c r="J24" s="168">
        <f t="shared" si="12"/>
        <v>0</v>
      </c>
      <c r="K24" s="345" t="e">
        <f t="shared" si="16"/>
        <v>#DIV/0!</v>
      </c>
      <c r="L24" s="113"/>
      <c r="M24" s="171">
        <v>0</v>
      </c>
      <c r="N24" s="172">
        <v>0</v>
      </c>
      <c r="O24" s="9"/>
      <c r="P24" s="171"/>
      <c r="Q24" s="172"/>
    </row>
    <row r="25" spans="1:17" ht="15.75">
      <c r="A25" s="264"/>
      <c r="B25" s="242" t="s">
        <v>380</v>
      </c>
      <c r="C25" s="239"/>
      <c r="D25" s="162"/>
      <c r="E25" s="162"/>
      <c r="F25" s="226"/>
      <c r="G25" s="164"/>
      <c r="H25" s="162"/>
      <c r="I25" s="164"/>
      <c r="J25" s="166"/>
      <c r="K25" s="344"/>
      <c r="L25" s="113"/>
      <c r="M25" s="171"/>
      <c r="N25" s="172"/>
      <c r="O25" s="9"/>
      <c r="P25" s="171"/>
      <c r="Q25" s="172"/>
    </row>
    <row r="26" spans="1:17" ht="54">
      <c r="A26" s="264">
        <f>A24+1</f>
        <v>13</v>
      </c>
      <c r="B26" s="243" t="s">
        <v>381</v>
      </c>
      <c r="C26" s="241" t="s">
        <v>125</v>
      </c>
      <c r="D26" s="162">
        <v>1</v>
      </c>
      <c r="E26" s="162">
        <v>2</v>
      </c>
      <c r="F26" s="226">
        <f>M26/$J$4</f>
        <v>1684.6538562779679</v>
      </c>
      <c r="G26" s="167">
        <f aca="true" t="shared" si="17" ref="G26">F26*E26</f>
        <v>3369.3077125559357</v>
      </c>
      <c r="H26" s="227">
        <f>N26/$J$4</f>
        <v>141.01455270183882</v>
      </c>
      <c r="I26" s="167">
        <f aca="true" t="shared" si="18" ref="I26">H26*E26</f>
        <v>282.02910540367765</v>
      </c>
      <c r="J26" s="168">
        <f aca="true" t="shared" si="19" ref="J26">G26+I26</f>
        <v>3651.336817959613</v>
      </c>
      <c r="K26" s="345">
        <f>J26/E26</f>
        <v>1825.6684089798066</v>
      </c>
      <c r="L26" s="113"/>
      <c r="M26" s="171">
        <f>M21</f>
        <v>4480</v>
      </c>
      <c r="N26" s="172">
        <f>N21</f>
        <v>375</v>
      </c>
      <c r="O26" s="9"/>
      <c r="P26" s="171"/>
      <c r="Q26" s="172"/>
    </row>
    <row r="27" spans="1:17" ht="15.75">
      <c r="A27" s="264">
        <f aca="true" t="shared" si="20" ref="A27:A29">A26+1</f>
        <v>14</v>
      </c>
      <c r="B27" s="240" t="s">
        <v>377</v>
      </c>
      <c r="C27" s="241"/>
      <c r="D27" s="162"/>
      <c r="E27" s="162"/>
      <c r="F27" s="226">
        <f aca="true" t="shared" si="21" ref="F27:F29">M27/$J$4</f>
        <v>0</v>
      </c>
      <c r="G27" s="167">
        <f aca="true" t="shared" si="22" ref="G27:G29">F27*E27</f>
        <v>0</v>
      </c>
      <c r="H27" s="227">
        <f aca="true" t="shared" si="23" ref="H27:H29">N27/$J$4</f>
        <v>0</v>
      </c>
      <c r="I27" s="167">
        <f aca="true" t="shared" si="24" ref="I27:I29">H27*E27</f>
        <v>0</v>
      </c>
      <c r="J27" s="168">
        <f aca="true" t="shared" si="25" ref="J27:J29">G27+I27</f>
        <v>0</v>
      </c>
      <c r="K27" s="345" t="e">
        <f aca="true" t="shared" si="26" ref="K27:K29">J27/E27</f>
        <v>#DIV/0!</v>
      </c>
      <c r="L27" s="113"/>
      <c r="M27" s="171"/>
      <c r="N27" s="172"/>
      <c r="O27" s="9"/>
      <c r="P27" s="171"/>
      <c r="Q27" s="172"/>
    </row>
    <row r="28" spans="1:17" ht="15.75">
      <c r="A28" s="264">
        <f t="shared" si="20"/>
        <v>15</v>
      </c>
      <c r="B28" s="240" t="s">
        <v>378</v>
      </c>
      <c r="C28" s="241"/>
      <c r="D28" s="162"/>
      <c r="E28" s="162"/>
      <c r="F28" s="226">
        <f t="shared" si="21"/>
        <v>0</v>
      </c>
      <c r="G28" s="167">
        <f t="shared" si="22"/>
        <v>0</v>
      </c>
      <c r="H28" s="227">
        <f t="shared" si="23"/>
        <v>0</v>
      </c>
      <c r="I28" s="167">
        <f t="shared" si="24"/>
        <v>0</v>
      </c>
      <c r="J28" s="168">
        <f t="shared" si="25"/>
        <v>0</v>
      </c>
      <c r="K28" s="345" t="e">
        <f t="shared" si="26"/>
        <v>#DIV/0!</v>
      </c>
      <c r="L28" s="113"/>
      <c r="M28" s="171"/>
      <c r="N28" s="172"/>
      <c r="O28" s="9"/>
      <c r="P28" s="171"/>
      <c r="Q28" s="172"/>
    </row>
    <row r="29" spans="1:17" ht="15.75">
      <c r="A29" s="264">
        <f t="shared" si="20"/>
        <v>16</v>
      </c>
      <c r="B29" s="240" t="s">
        <v>379</v>
      </c>
      <c r="C29" s="241"/>
      <c r="D29" s="162"/>
      <c r="E29" s="162"/>
      <c r="F29" s="226">
        <f t="shared" si="21"/>
        <v>0</v>
      </c>
      <c r="G29" s="167">
        <f t="shared" si="22"/>
        <v>0</v>
      </c>
      <c r="H29" s="227">
        <f t="shared" si="23"/>
        <v>0</v>
      </c>
      <c r="I29" s="167">
        <f t="shared" si="24"/>
        <v>0</v>
      </c>
      <c r="J29" s="168">
        <f t="shared" si="25"/>
        <v>0</v>
      </c>
      <c r="K29" s="345" t="e">
        <f t="shared" si="26"/>
        <v>#DIV/0!</v>
      </c>
      <c r="L29" s="113"/>
      <c r="M29" s="171"/>
      <c r="N29" s="172"/>
      <c r="O29" s="9"/>
      <c r="P29" s="171"/>
      <c r="Q29" s="172"/>
    </row>
    <row r="30" spans="1:17" ht="15.75">
      <c r="A30" s="264"/>
      <c r="B30" s="244" t="s">
        <v>127</v>
      </c>
      <c r="C30" s="242"/>
      <c r="D30" s="334"/>
      <c r="E30" s="334"/>
      <c r="F30" s="226"/>
      <c r="G30" s="164"/>
      <c r="H30" s="162"/>
      <c r="I30" s="164"/>
      <c r="J30" s="166"/>
      <c r="K30" s="344"/>
      <c r="L30" s="113"/>
      <c r="M30" s="171"/>
      <c r="N30" s="172"/>
      <c r="O30" s="9"/>
      <c r="P30" s="171"/>
      <c r="Q30" s="172"/>
    </row>
    <row r="31" spans="1:17" ht="31.5">
      <c r="A31" s="264">
        <f>A29+1</f>
        <v>17</v>
      </c>
      <c r="B31" s="245" t="s">
        <v>128</v>
      </c>
      <c r="C31" s="246" t="s">
        <v>29</v>
      </c>
      <c r="D31" s="162">
        <v>1</v>
      </c>
      <c r="E31" s="162">
        <v>1</v>
      </c>
      <c r="F31" s="226">
        <f aca="true" t="shared" si="27" ref="F31">M31/$J$4</f>
        <v>2444.252246831873</v>
      </c>
      <c r="G31" s="167">
        <f aca="true" t="shared" si="28" ref="G31">F31*E31</f>
        <v>2444.252246831873</v>
      </c>
      <c r="H31" s="227">
        <f aca="true" t="shared" si="29" ref="H31">N31/$J$4</f>
        <v>94.00970180122589</v>
      </c>
      <c r="I31" s="167">
        <f aca="true" t="shared" si="30" ref="I31">H31*E31</f>
        <v>94.00970180122589</v>
      </c>
      <c r="J31" s="168">
        <f aca="true" t="shared" si="31" ref="J31">G31+I31</f>
        <v>2538.2619486330987</v>
      </c>
      <c r="K31" s="345">
        <f aca="true" t="shared" si="32" ref="K31">J31/E31</f>
        <v>2538.2619486330987</v>
      </c>
      <c r="L31" s="113"/>
      <c r="M31" s="171">
        <v>6500</v>
      </c>
      <c r="N31" s="172">
        <v>250</v>
      </c>
      <c r="O31" s="9"/>
      <c r="P31" s="171"/>
      <c r="Q31" s="172"/>
    </row>
    <row r="32" spans="1:17" ht="31.5">
      <c r="A32" s="264">
        <f>A31+1</f>
        <v>18</v>
      </c>
      <c r="B32" s="245" t="s">
        <v>129</v>
      </c>
      <c r="C32" s="246" t="s">
        <v>29</v>
      </c>
      <c r="D32" s="162">
        <v>1</v>
      </c>
      <c r="E32" s="162">
        <v>1</v>
      </c>
      <c r="F32" s="226">
        <f aca="true" t="shared" si="33" ref="F32:F49">M32/$J$4</f>
        <v>2444.252246831873</v>
      </c>
      <c r="G32" s="167">
        <f aca="true" t="shared" si="34" ref="G32:G49">F32*E32</f>
        <v>2444.252246831873</v>
      </c>
      <c r="H32" s="227">
        <f aca="true" t="shared" si="35" ref="H32:H49">N32/$J$4</f>
        <v>94.00970180122589</v>
      </c>
      <c r="I32" s="167">
        <f aca="true" t="shared" si="36" ref="I32:I49">H32*E32</f>
        <v>94.00970180122589</v>
      </c>
      <c r="J32" s="168">
        <f aca="true" t="shared" si="37" ref="J32:J49">G32+I32</f>
        <v>2538.2619486330987</v>
      </c>
      <c r="K32" s="345">
        <f aca="true" t="shared" si="38" ref="K32:K49">J32/E32</f>
        <v>2538.2619486330987</v>
      </c>
      <c r="L32" s="113"/>
      <c r="M32" s="171">
        <f>M31</f>
        <v>6500</v>
      </c>
      <c r="N32" s="172">
        <v>250</v>
      </c>
      <c r="O32" s="9"/>
      <c r="P32" s="171"/>
      <c r="Q32" s="172"/>
    </row>
    <row r="33" spans="1:17" ht="31.5">
      <c r="A33" s="264">
        <f aca="true" t="shared" si="39" ref="A33:A47">A32+1</f>
        <v>19</v>
      </c>
      <c r="B33" s="245" t="s">
        <v>130</v>
      </c>
      <c r="C33" s="246" t="s">
        <v>29</v>
      </c>
      <c r="D33" s="162">
        <v>1</v>
      </c>
      <c r="E33" s="162">
        <v>1</v>
      </c>
      <c r="F33" s="226">
        <f t="shared" si="33"/>
        <v>1045.3878840296318</v>
      </c>
      <c r="G33" s="167">
        <f t="shared" si="34"/>
        <v>1045.3878840296318</v>
      </c>
      <c r="H33" s="227">
        <f t="shared" si="35"/>
        <v>56.405821080735535</v>
      </c>
      <c r="I33" s="167">
        <f t="shared" si="36"/>
        <v>56.405821080735535</v>
      </c>
      <c r="J33" s="168">
        <f t="shared" si="37"/>
        <v>1101.7937051103672</v>
      </c>
      <c r="K33" s="345">
        <f t="shared" si="38"/>
        <v>1101.7937051103672</v>
      </c>
      <c r="L33" s="113"/>
      <c r="M33" s="171">
        <v>2780</v>
      </c>
      <c r="N33" s="172">
        <v>150</v>
      </c>
      <c r="O33" s="9"/>
      <c r="P33" s="171"/>
      <c r="Q33" s="172"/>
    </row>
    <row r="34" spans="1:17" ht="31.5">
      <c r="A34" s="264">
        <f t="shared" si="39"/>
        <v>20</v>
      </c>
      <c r="B34" s="245" t="s">
        <v>131</v>
      </c>
      <c r="C34" s="246" t="s">
        <v>29</v>
      </c>
      <c r="D34" s="162">
        <v>1</v>
      </c>
      <c r="E34" s="162">
        <v>2</v>
      </c>
      <c r="F34" s="226">
        <f t="shared" si="33"/>
        <v>639.2659722483361</v>
      </c>
      <c r="G34" s="167">
        <f t="shared" si="34"/>
        <v>1278.5319444966722</v>
      </c>
      <c r="H34" s="227">
        <f t="shared" si="35"/>
        <v>47.004850900612944</v>
      </c>
      <c r="I34" s="167">
        <f t="shared" si="36"/>
        <v>94.00970180122589</v>
      </c>
      <c r="J34" s="168">
        <f t="shared" si="37"/>
        <v>1372.541646297898</v>
      </c>
      <c r="K34" s="345">
        <f t="shared" si="38"/>
        <v>686.270823148949</v>
      </c>
      <c r="L34" s="113"/>
      <c r="M34" s="171">
        <v>1700</v>
      </c>
      <c r="N34" s="172">
        <v>125</v>
      </c>
      <c r="O34" s="9"/>
      <c r="P34" s="171"/>
      <c r="Q34" s="172"/>
    </row>
    <row r="35" spans="1:17" ht="31.5">
      <c r="A35" s="264">
        <f t="shared" si="39"/>
        <v>21</v>
      </c>
      <c r="B35" s="245" t="s">
        <v>132</v>
      </c>
      <c r="C35" s="246" t="s">
        <v>29</v>
      </c>
      <c r="D35" s="162">
        <v>1</v>
      </c>
      <c r="E35" s="162">
        <v>1</v>
      </c>
      <c r="F35" s="226">
        <f t="shared" si="33"/>
        <v>1835.0693791599292</v>
      </c>
      <c r="G35" s="167">
        <f t="shared" si="34"/>
        <v>1835.0693791599292</v>
      </c>
      <c r="H35" s="227">
        <f t="shared" si="35"/>
        <v>94.00970180122589</v>
      </c>
      <c r="I35" s="167">
        <f t="shared" si="36"/>
        <v>94.00970180122589</v>
      </c>
      <c r="J35" s="168">
        <f t="shared" si="37"/>
        <v>1929.0790809611551</v>
      </c>
      <c r="K35" s="345">
        <f t="shared" si="38"/>
        <v>1929.0790809611551</v>
      </c>
      <c r="L35" s="113"/>
      <c r="M35" s="171">
        <v>4880</v>
      </c>
      <c r="N35" s="172">
        <v>250</v>
      </c>
      <c r="O35" s="9"/>
      <c r="P35" s="171"/>
      <c r="Q35" s="172"/>
    </row>
    <row r="36" spans="1:17" ht="31.5">
      <c r="A36" s="264">
        <f t="shared" si="39"/>
        <v>22</v>
      </c>
      <c r="B36" s="245" t="s">
        <v>133</v>
      </c>
      <c r="C36" s="246" t="s">
        <v>29</v>
      </c>
      <c r="D36" s="162">
        <v>1</v>
      </c>
      <c r="E36" s="162">
        <v>1</v>
      </c>
      <c r="F36" s="226">
        <f t="shared" si="33"/>
        <v>846.087316211033</v>
      </c>
      <c r="G36" s="167">
        <f t="shared" si="34"/>
        <v>846.087316211033</v>
      </c>
      <c r="H36" s="227">
        <f t="shared" si="35"/>
        <v>47.004850900612944</v>
      </c>
      <c r="I36" s="167">
        <f t="shared" si="36"/>
        <v>47.004850900612944</v>
      </c>
      <c r="J36" s="168">
        <f t="shared" si="37"/>
        <v>893.092167111646</v>
      </c>
      <c r="K36" s="345">
        <f t="shared" si="38"/>
        <v>893.092167111646</v>
      </c>
      <c r="L36" s="113"/>
      <c r="M36" s="171">
        <v>2250</v>
      </c>
      <c r="N36" s="172">
        <v>125</v>
      </c>
      <c r="O36" s="9"/>
      <c r="P36" s="171"/>
      <c r="Q36" s="172"/>
    </row>
    <row r="37" spans="1:17" ht="31.5">
      <c r="A37" s="264">
        <f t="shared" si="39"/>
        <v>23</v>
      </c>
      <c r="B37" s="245" t="s">
        <v>134</v>
      </c>
      <c r="C37" s="246" t="s">
        <v>29</v>
      </c>
      <c r="D37" s="162">
        <v>1</v>
      </c>
      <c r="E37" s="162">
        <v>1</v>
      </c>
      <c r="F37" s="226">
        <f aca="true" t="shared" si="40" ref="F37:F44">M37/$J$4</f>
        <v>131.61358252171624</v>
      </c>
      <c r="G37" s="167">
        <f aca="true" t="shared" si="41" ref="G37:G44">F37*E37</f>
        <v>131.61358252171624</v>
      </c>
      <c r="H37" s="227">
        <f aca="true" t="shared" si="42" ref="H37:H44">N37/$J$4</f>
        <v>28.202910540367768</v>
      </c>
      <c r="I37" s="167">
        <f aca="true" t="shared" si="43" ref="I37:I44">H37*E37</f>
        <v>28.202910540367768</v>
      </c>
      <c r="J37" s="168">
        <f aca="true" t="shared" si="44" ref="J37:J44">G37+I37</f>
        <v>159.81649306208402</v>
      </c>
      <c r="K37" s="345">
        <f aca="true" t="shared" si="45" ref="K37:K44">J37/E37</f>
        <v>159.81649306208402</v>
      </c>
      <c r="L37" s="113"/>
      <c r="M37" s="171">
        <v>350</v>
      </c>
      <c r="N37" s="172">
        <v>75</v>
      </c>
      <c r="O37" s="9"/>
      <c r="P37" s="171"/>
      <c r="Q37" s="172"/>
    </row>
    <row r="38" spans="1:17" ht="31.5">
      <c r="A38" s="264">
        <f t="shared" si="39"/>
        <v>24</v>
      </c>
      <c r="B38" s="245" t="s">
        <v>135</v>
      </c>
      <c r="C38" s="246" t="s">
        <v>29</v>
      </c>
      <c r="D38" s="162">
        <v>1</v>
      </c>
      <c r="E38" s="162">
        <v>1</v>
      </c>
      <c r="F38" s="226">
        <f t="shared" si="40"/>
        <v>47.004850900612944</v>
      </c>
      <c r="G38" s="167">
        <f t="shared" si="41"/>
        <v>47.004850900612944</v>
      </c>
      <c r="H38" s="227">
        <f t="shared" si="42"/>
        <v>9.400970180122588</v>
      </c>
      <c r="I38" s="167">
        <f t="shared" si="43"/>
        <v>9.400970180122588</v>
      </c>
      <c r="J38" s="168">
        <f t="shared" si="44"/>
        <v>56.405821080735535</v>
      </c>
      <c r="K38" s="345">
        <f t="shared" si="45"/>
        <v>56.405821080735535</v>
      </c>
      <c r="L38" s="113"/>
      <c r="M38" s="171">
        <v>125</v>
      </c>
      <c r="N38" s="172">
        <v>25</v>
      </c>
      <c r="O38" s="9"/>
      <c r="P38" s="171"/>
      <c r="Q38" s="172"/>
    </row>
    <row r="39" spans="1:17" ht="31.5">
      <c r="A39" s="264">
        <f t="shared" si="39"/>
        <v>25</v>
      </c>
      <c r="B39" s="245" t="s">
        <v>136</v>
      </c>
      <c r="C39" s="246" t="s">
        <v>29</v>
      </c>
      <c r="D39" s="162">
        <v>1</v>
      </c>
      <c r="E39" s="162">
        <v>1</v>
      </c>
      <c r="F39" s="226">
        <f t="shared" si="40"/>
        <v>1045.3878840296318</v>
      </c>
      <c r="G39" s="167">
        <f t="shared" si="41"/>
        <v>1045.3878840296318</v>
      </c>
      <c r="H39" s="227">
        <f t="shared" si="42"/>
        <v>56.405821080735535</v>
      </c>
      <c r="I39" s="167">
        <f t="shared" si="43"/>
        <v>56.405821080735535</v>
      </c>
      <c r="J39" s="168">
        <f t="shared" si="44"/>
        <v>1101.7937051103672</v>
      </c>
      <c r="K39" s="345">
        <f t="shared" si="45"/>
        <v>1101.7937051103672</v>
      </c>
      <c r="L39" s="113"/>
      <c r="M39" s="171">
        <f>M33</f>
        <v>2780</v>
      </c>
      <c r="N39" s="172">
        <v>150</v>
      </c>
      <c r="O39" s="9"/>
      <c r="P39" s="171"/>
      <c r="Q39" s="172"/>
    </row>
    <row r="40" spans="1:17" ht="31.5">
      <c r="A40" s="264">
        <f>A39+1</f>
        <v>26</v>
      </c>
      <c r="B40" s="245" t="s">
        <v>138</v>
      </c>
      <c r="C40" s="246" t="s">
        <v>29</v>
      </c>
      <c r="D40" s="162">
        <v>1</v>
      </c>
      <c r="E40" s="162">
        <v>1</v>
      </c>
      <c r="F40" s="226">
        <f t="shared" si="40"/>
        <v>846.087316211033</v>
      </c>
      <c r="G40" s="167">
        <f t="shared" si="41"/>
        <v>846.087316211033</v>
      </c>
      <c r="H40" s="227">
        <f t="shared" si="42"/>
        <v>47.004850900612944</v>
      </c>
      <c r="I40" s="167">
        <f t="shared" si="43"/>
        <v>47.004850900612944</v>
      </c>
      <c r="J40" s="168">
        <f t="shared" si="44"/>
        <v>893.092167111646</v>
      </c>
      <c r="K40" s="345">
        <f t="shared" si="45"/>
        <v>893.092167111646</v>
      </c>
      <c r="L40" s="113"/>
      <c r="M40" s="171">
        <f>M36</f>
        <v>2250</v>
      </c>
      <c r="N40" s="172">
        <v>125</v>
      </c>
      <c r="O40" s="9"/>
      <c r="P40" s="171"/>
      <c r="Q40" s="172"/>
    </row>
    <row r="41" spans="1:17" ht="31.5">
      <c r="A41" s="264">
        <f t="shared" si="39"/>
        <v>27</v>
      </c>
      <c r="B41" s="245" t="s">
        <v>139</v>
      </c>
      <c r="C41" s="246" t="s">
        <v>29</v>
      </c>
      <c r="D41" s="162">
        <v>1</v>
      </c>
      <c r="E41" s="162">
        <v>1</v>
      </c>
      <c r="F41" s="226">
        <f t="shared" si="40"/>
        <v>131.61358252171624</v>
      </c>
      <c r="G41" s="167">
        <f t="shared" si="41"/>
        <v>131.61358252171624</v>
      </c>
      <c r="H41" s="227">
        <f t="shared" si="42"/>
        <v>28.202910540367768</v>
      </c>
      <c r="I41" s="167">
        <f t="shared" si="43"/>
        <v>28.202910540367768</v>
      </c>
      <c r="J41" s="168">
        <f t="shared" si="44"/>
        <v>159.81649306208402</v>
      </c>
      <c r="K41" s="345">
        <f t="shared" si="45"/>
        <v>159.81649306208402</v>
      </c>
      <c r="L41" s="113"/>
      <c r="M41" s="171">
        <v>350</v>
      </c>
      <c r="N41" s="172">
        <v>75</v>
      </c>
      <c r="O41" s="9"/>
      <c r="P41" s="171"/>
      <c r="Q41" s="172"/>
    </row>
    <row r="42" spans="1:17" ht="31.5">
      <c r="A42" s="264">
        <f t="shared" si="39"/>
        <v>28</v>
      </c>
      <c r="B42" s="245" t="s">
        <v>140</v>
      </c>
      <c r="C42" s="246" t="s">
        <v>29</v>
      </c>
      <c r="D42" s="162">
        <v>1</v>
      </c>
      <c r="E42" s="162">
        <v>1</v>
      </c>
      <c r="F42" s="226">
        <f t="shared" si="40"/>
        <v>1045.3878840296318</v>
      </c>
      <c r="G42" s="167">
        <f t="shared" si="41"/>
        <v>1045.3878840296318</v>
      </c>
      <c r="H42" s="227">
        <f t="shared" si="42"/>
        <v>56.405821080735535</v>
      </c>
      <c r="I42" s="167">
        <f t="shared" si="43"/>
        <v>56.405821080735535</v>
      </c>
      <c r="J42" s="168">
        <f t="shared" si="44"/>
        <v>1101.7937051103672</v>
      </c>
      <c r="K42" s="345">
        <f t="shared" si="45"/>
        <v>1101.7937051103672</v>
      </c>
      <c r="L42" s="113"/>
      <c r="M42" s="171">
        <f>M39</f>
        <v>2780</v>
      </c>
      <c r="N42" s="172">
        <v>150</v>
      </c>
      <c r="O42" s="9"/>
      <c r="P42" s="171"/>
      <c r="Q42" s="172"/>
    </row>
    <row r="43" spans="1:17" ht="31.5">
      <c r="A43" s="264">
        <f t="shared" si="39"/>
        <v>29</v>
      </c>
      <c r="B43" s="245" t="s">
        <v>141</v>
      </c>
      <c r="C43" s="246" t="s">
        <v>29</v>
      </c>
      <c r="D43" s="162">
        <v>1</v>
      </c>
      <c r="E43" s="162">
        <v>1</v>
      </c>
      <c r="F43" s="226">
        <f t="shared" si="40"/>
        <v>131.61358252171624</v>
      </c>
      <c r="G43" s="167">
        <f t="shared" si="41"/>
        <v>131.61358252171624</v>
      </c>
      <c r="H43" s="227">
        <f t="shared" si="42"/>
        <v>28.202910540367768</v>
      </c>
      <c r="I43" s="167">
        <f t="shared" si="43"/>
        <v>28.202910540367768</v>
      </c>
      <c r="J43" s="168">
        <f t="shared" si="44"/>
        <v>159.81649306208402</v>
      </c>
      <c r="K43" s="345">
        <f t="shared" si="45"/>
        <v>159.81649306208402</v>
      </c>
      <c r="L43" s="113"/>
      <c r="M43" s="171">
        <f>M41</f>
        <v>350</v>
      </c>
      <c r="N43" s="172">
        <v>75</v>
      </c>
      <c r="O43" s="9"/>
      <c r="P43" s="171"/>
      <c r="Q43" s="172"/>
    </row>
    <row r="44" spans="1:17" ht="31.5">
      <c r="A44" s="264">
        <f t="shared" si="39"/>
        <v>30</v>
      </c>
      <c r="B44" s="245" t="s">
        <v>142</v>
      </c>
      <c r="C44" s="246" t="s">
        <v>29</v>
      </c>
      <c r="D44" s="162">
        <v>1</v>
      </c>
      <c r="E44" s="162">
        <v>1</v>
      </c>
      <c r="F44" s="226">
        <f t="shared" si="40"/>
        <v>47.004850900612944</v>
      </c>
      <c r="G44" s="167">
        <f t="shared" si="41"/>
        <v>47.004850900612944</v>
      </c>
      <c r="H44" s="227">
        <f t="shared" si="42"/>
        <v>9.400970180122588</v>
      </c>
      <c r="I44" s="167">
        <f t="shared" si="43"/>
        <v>9.400970180122588</v>
      </c>
      <c r="J44" s="168">
        <f t="shared" si="44"/>
        <v>56.405821080735535</v>
      </c>
      <c r="K44" s="345">
        <f t="shared" si="45"/>
        <v>56.405821080735535</v>
      </c>
      <c r="L44" s="113"/>
      <c r="M44" s="171">
        <v>125</v>
      </c>
      <c r="N44" s="172">
        <v>25</v>
      </c>
      <c r="O44" s="9"/>
      <c r="P44" s="171"/>
      <c r="Q44" s="172"/>
    </row>
    <row r="45" spans="1:17" ht="27">
      <c r="A45" s="264">
        <f t="shared" si="39"/>
        <v>31</v>
      </c>
      <c r="B45" s="240" t="s">
        <v>143</v>
      </c>
      <c r="C45" s="246" t="s">
        <v>29</v>
      </c>
      <c r="D45" s="162">
        <v>1</v>
      </c>
      <c r="E45" s="162">
        <v>1</v>
      </c>
      <c r="F45" s="226">
        <f aca="true" t="shared" si="46" ref="F45:F48">M45/$J$4</f>
        <v>4685.443537773098</v>
      </c>
      <c r="G45" s="167">
        <f aca="true" t="shared" si="47" ref="G45:G48">F45*E45</f>
        <v>4685.443537773098</v>
      </c>
      <c r="H45" s="227">
        <f aca="true" t="shared" si="48" ref="H45:H48">N45/$J$4</f>
        <v>94.00970180122589</v>
      </c>
      <c r="I45" s="167">
        <f aca="true" t="shared" si="49" ref="I45:I48">H45*E45</f>
        <v>94.00970180122589</v>
      </c>
      <c r="J45" s="168">
        <f aca="true" t="shared" si="50" ref="J45:J48">G45+I45</f>
        <v>4779.453239574324</v>
      </c>
      <c r="K45" s="345">
        <f aca="true" t="shared" si="51" ref="K45:K48">J45/E45</f>
        <v>4779.453239574324</v>
      </c>
      <c r="L45" s="113"/>
      <c r="M45" s="171">
        <v>12460</v>
      </c>
      <c r="N45" s="172">
        <v>250</v>
      </c>
      <c r="O45" s="9"/>
      <c r="P45" s="171"/>
      <c r="Q45" s="172"/>
    </row>
    <row r="46" spans="1:17" ht="27">
      <c r="A46" s="264">
        <f t="shared" si="39"/>
        <v>32</v>
      </c>
      <c r="B46" s="240" t="s">
        <v>144</v>
      </c>
      <c r="C46" s="246" t="s">
        <v>29</v>
      </c>
      <c r="D46" s="162">
        <v>1</v>
      </c>
      <c r="E46" s="162">
        <v>1</v>
      </c>
      <c r="F46" s="226">
        <f t="shared" si="46"/>
        <v>2857.894934757267</v>
      </c>
      <c r="G46" s="167">
        <f t="shared" si="47"/>
        <v>2857.894934757267</v>
      </c>
      <c r="H46" s="227">
        <f t="shared" si="48"/>
        <v>94.00970180122589</v>
      </c>
      <c r="I46" s="167">
        <f t="shared" si="49"/>
        <v>94.00970180122589</v>
      </c>
      <c r="J46" s="168">
        <f t="shared" si="50"/>
        <v>2951.9046365584927</v>
      </c>
      <c r="K46" s="345">
        <f t="shared" si="51"/>
        <v>2951.9046365584927</v>
      </c>
      <c r="L46" s="113"/>
      <c r="M46" s="171">
        <v>7600</v>
      </c>
      <c r="N46" s="172">
        <v>250</v>
      </c>
      <c r="O46" s="9"/>
      <c r="P46" s="171"/>
      <c r="Q46" s="172"/>
    </row>
    <row r="47" spans="1:17" ht="16.5">
      <c r="A47" s="264">
        <f t="shared" si="39"/>
        <v>33</v>
      </c>
      <c r="B47" s="245" t="s">
        <v>145</v>
      </c>
      <c r="C47" s="246" t="s">
        <v>29</v>
      </c>
      <c r="D47" s="162">
        <v>1</v>
      </c>
      <c r="E47" s="162">
        <v>3</v>
      </c>
      <c r="F47" s="226">
        <f t="shared" si="46"/>
        <v>255.33035009212952</v>
      </c>
      <c r="G47" s="167">
        <f t="shared" si="47"/>
        <v>765.9910502763886</v>
      </c>
      <c r="H47" s="227">
        <f t="shared" si="48"/>
        <v>16.92174632422066</v>
      </c>
      <c r="I47" s="167">
        <f t="shared" si="49"/>
        <v>50.765238972661976</v>
      </c>
      <c r="J47" s="168">
        <f t="shared" si="50"/>
        <v>816.7562892490506</v>
      </c>
      <c r="K47" s="345">
        <f t="shared" si="51"/>
        <v>272.2520964163502</v>
      </c>
      <c r="L47" s="113"/>
      <c r="M47" s="171">
        <v>679</v>
      </c>
      <c r="N47" s="172">
        <v>45</v>
      </c>
      <c r="O47" s="9"/>
      <c r="P47" s="171"/>
      <c r="Q47" s="172"/>
    </row>
    <row r="48" spans="1:17" ht="15.75">
      <c r="A48" s="264">
        <f>A47+1</f>
        <v>34</v>
      </c>
      <c r="B48" s="245" t="s">
        <v>137</v>
      </c>
      <c r="C48" s="239" t="s">
        <v>15</v>
      </c>
      <c r="D48" s="162">
        <v>1</v>
      </c>
      <c r="E48" s="162">
        <v>2</v>
      </c>
      <c r="F48" s="226">
        <f t="shared" si="46"/>
        <v>400.1973820178243</v>
      </c>
      <c r="G48" s="167">
        <f t="shared" si="47"/>
        <v>800.3947640356486</v>
      </c>
      <c r="H48" s="227">
        <f t="shared" si="48"/>
        <v>22.010856010980337</v>
      </c>
      <c r="I48" s="167">
        <f t="shared" si="49"/>
        <v>44.021712021960674</v>
      </c>
      <c r="J48" s="168">
        <f t="shared" si="50"/>
        <v>844.4164760576092</v>
      </c>
      <c r="K48" s="345">
        <f t="shared" si="51"/>
        <v>422.2082380288046</v>
      </c>
      <c r="L48" s="113"/>
      <c r="M48" s="377">
        <v>1064.2448980000001</v>
      </c>
      <c r="N48" s="372">
        <v>58.53346939000001</v>
      </c>
      <c r="O48" s="9"/>
      <c r="P48" s="171"/>
      <c r="Q48" s="172"/>
    </row>
    <row r="49" spans="1:17" ht="16.5">
      <c r="A49" s="264">
        <f>A48+1</f>
        <v>35</v>
      </c>
      <c r="B49" s="245" t="s">
        <v>261</v>
      </c>
      <c r="C49" s="246" t="s">
        <v>29</v>
      </c>
      <c r="D49" s="162">
        <v>1</v>
      </c>
      <c r="E49" s="162">
        <v>1</v>
      </c>
      <c r="F49" s="226">
        <f t="shared" si="33"/>
        <v>369.2701086752153</v>
      </c>
      <c r="G49" s="167">
        <f t="shared" si="34"/>
        <v>369.2701086752153</v>
      </c>
      <c r="H49" s="227">
        <f t="shared" si="35"/>
        <v>0</v>
      </c>
      <c r="I49" s="167">
        <f t="shared" si="36"/>
        <v>0</v>
      </c>
      <c r="J49" s="168">
        <f t="shared" si="37"/>
        <v>369.2701086752153</v>
      </c>
      <c r="K49" s="345">
        <f t="shared" si="38"/>
        <v>369.2701086752153</v>
      </c>
      <c r="L49" s="113"/>
      <c r="M49" s="377">
        <v>982</v>
      </c>
      <c r="N49" s="372">
        <v>0</v>
      </c>
      <c r="O49" s="9"/>
      <c r="P49" s="171"/>
      <c r="Q49" s="172"/>
    </row>
    <row r="50" spans="1:17" ht="16.5">
      <c r="A50" s="264"/>
      <c r="B50" s="247" t="s">
        <v>146</v>
      </c>
      <c r="C50" s="246"/>
      <c r="D50" s="162"/>
      <c r="E50" s="162"/>
      <c r="F50" s="226"/>
      <c r="G50" s="164"/>
      <c r="H50" s="162"/>
      <c r="I50" s="164"/>
      <c r="J50" s="166"/>
      <c r="K50" s="344"/>
      <c r="L50" s="113"/>
      <c r="M50" s="171"/>
      <c r="N50" s="172"/>
      <c r="O50" s="9"/>
      <c r="P50" s="171"/>
      <c r="Q50" s="172"/>
    </row>
    <row r="51" spans="1:17" ht="16.5">
      <c r="A51" s="264">
        <f>A49+1</f>
        <v>36</v>
      </c>
      <c r="B51" s="243" t="s">
        <v>147</v>
      </c>
      <c r="C51" s="246" t="s">
        <v>158</v>
      </c>
      <c r="D51" s="162">
        <v>1</v>
      </c>
      <c r="E51" s="162">
        <v>730</v>
      </c>
      <c r="F51" s="226">
        <f aca="true" t="shared" si="52" ref="F51:F53">M51/$J$4</f>
        <v>8.272853758507878</v>
      </c>
      <c r="G51" s="167">
        <f aca="true" t="shared" si="53" ref="G51:G53">F51*E51</f>
        <v>6039.183243710751</v>
      </c>
      <c r="H51" s="227">
        <f aca="true" t="shared" si="54" ref="H51:H53">N51/$J$4</f>
        <v>4.512465686458842</v>
      </c>
      <c r="I51" s="167">
        <f aca="true" t="shared" si="55" ref="I51:I53">H51*E51</f>
        <v>3294.099951114955</v>
      </c>
      <c r="J51" s="168">
        <f aca="true" t="shared" si="56" ref="J51:J53">G51+I51</f>
        <v>9333.283194825706</v>
      </c>
      <c r="K51" s="345">
        <f aca="true" t="shared" si="57" ref="K51:K53">J51/E51</f>
        <v>12.78531944496672</v>
      </c>
      <c r="L51" s="113"/>
      <c r="M51" s="171">
        <v>22</v>
      </c>
      <c r="N51" s="172">
        <v>12</v>
      </c>
      <c r="O51" s="9"/>
      <c r="P51" s="171"/>
      <c r="Q51" s="172"/>
    </row>
    <row r="52" spans="1:17" ht="16.5">
      <c r="A52" s="264">
        <f aca="true" t="shared" si="58" ref="A52:A53">A51+1</f>
        <v>37</v>
      </c>
      <c r="B52" s="243" t="s">
        <v>148</v>
      </c>
      <c r="C52" s="246" t="s">
        <v>158</v>
      </c>
      <c r="D52" s="162">
        <v>1</v>
      </c>
      <c r="E52" s="162">
        <v>700</v>
      </c>
      <c r="F52" s="226">
        <f t="shared" si="52"/>
        <v>9.024931372917685</v>
      </c>
      <c r="G52" s="167">
        <f t="shared" si="53"/>
        <v>6317.4519610423795</v>
      </c>
      <c r="H52" s="227">
        <f t="shared" si="54"/>
        <v>4.512465686458842</v>
      </c>
      <c r="I52" s="167">
        <f t="shared" si="55"/>
        <v>3158.7259805211897</v>
      </c>
      <c r="J52" s="168">
        <f t="shared" si="56"/>
        <v>9476.177941563568</v>
      </c>
      <c r="K52" s="345">
        <f t="shared" si="57"/>
        <v>13.537397059376525</v>
      </c>
      <c r="L52" s="113"/>
      <c r="M52" s="171">
        <v>24</v>
      </c>
      <c r="N52" s="172">
        <v>12</v>
      </c>
      <c r="O52" s="9"/>
      <c r="P52" s="171"/>
      <c r="Q52" s="172"/>
    </row>
    <row r="53" spans="1:17" ht="16.5">
      <c r="A53" s="264">
        <f t="shared" si="58"/>
        <v>38</v>
      </c>
      <c r="B53" s="243" t="s">
        <v>149</v>
      </c>
      <c r="C53" s="246" t="s">
        <v>158</v>
      </c>
      <c r="D53" s="162">
        <v>1</v>
      </c>
      <c r="E53" s="162">
        <v>300</v>
      </c>
      <c r="F53" s="226">
        <f t="shared" si="52"/>
        <v>11.281164216147106</v>
      </c>
      <c r="G53" s="167">
        <f t="shared" si="53"/>
        <v>3384.349264844132</v>
      </c>
      <c r="H53" s="227">
        <f t="shared" si="54"/>
        <v>5.640582108073553</v>
      </c>
      <c r="I53" s="167">
        <f t="shared" si="55"/>
        <v>1692.174632422066</v>
      </c>
      <c r="J53" s="168">
        <f t="shared" si="56"/>
        <v>5076.523897266198</v>
      </c>
      <c r="K53" s="345">
        <f t="shared" si="57"/>
        <v>16.92174632422066</v>
      </c>
      <c r="L53" s="113"/>
      <c r="M53" s="171">
        <v>30</v>
      </c>
      <c r="N53" s="172">
        <v>15</v>
      </c>
      <c r="O53" s="9"/>
      <c r="P53" s="171"/>
      <c r="Q53" s="172"/>
    </row>
    <row r="54" spans="1:17" ht="16.5">
      <c r="A54" s="264">
        <f>A53+1</f>
        <v>39</v>
      </c>
      <c r="B54" s="243" t="s">
        <v>150</v>
      </c>
      <c r="C54" s="246" t="s">
        <v>158</v>
      </c>
      <c r="D54" s="162">
        <v>1</v>
      </c>
      <c r="E54" s="162">
        <v>180</v>
      </c>
      <c r="F54" s="226">
        <f aca="true" t="shared" si="59" ref="F54:F61">M54/$J$4</f>
        <v>18.04986274583537</v>
      </c>
      <c r="G54" s="167">
        <f aca="true" t="shared" si="60" ref="G54:G61">F54*E54</f>
        <v>3248.9752942503665</v>
      </c>
      <c r="H54" s="227">
        <f aca="true" t="shared" si="61" ref="H54:H61">N54/$J$4</f>
        <v>12.033241830556914</v>
      </c>
      <c r="I54" s="167">
        <f aca="true" t="shared" si="62" ref="I54:I61">H54*E54</f>
        <v>2165.9835295002445</v>
      </c>
      <c r="J54" s="168">
        <f aca="true" t="shared" si="63" ref="J54:J61">G54+I54</f>
        <v>5414.9588237506105</v>
      </c>
      <c r="K54" s="345">
        <f aca="true" t="shared" si="64" ref="K54:K61">J54/E54</f>
        <v>30.08310457639228</v>
      </c>
      <c r="L54" s="113"/>
      <c r="M54" s="171">
        <v>48</v>
      </c>
      <c r="N54" s="172">
        <v>32</v>
      </c>
      <c r="O54" s="9"/>
      <c r="P54" s="171"/>
      <c r="Q54" s="172"/>
    </row>
    <row r="55" spans="1:17" ht="16.5">
      <c r="A55" s="264">
        <f aca="true" t="shared" si="65" ref="A55:A58">A54+1</f>
        <v>40</v>
      </c>
      <c r="B55" s="243" t="s">
        <v>151</v>
      </c>
      <c r="C55" s="246" t="s">
        <v>158</v>
      </c>
      <c r="D55" s="162">
        <v>1</v>
      </c>
      <c r="E55" s="162">
        <v>7</v>
      </c>
      <c r="F55" s="226">
        <f t="shared" si="59"/>
        <v>0.5866205392396495</v>
      </c>
      <c r="G55" s="167">
        <f t="shared" si="60"/>
        <v>4.106343774677547</v>
      </c>
      <c r="H55" s="227">
        <f t="shared" si="61"/>
        <v>0.9400970180122589</v>
      </c>
      <c r="I55" s="167">
        <f t="shared" si="62"/>
        <v>6.580679126085812</v>
      </c>
      <c r="J55" s="168">
        <f t="shared" si="63"/>
        <v>10.68702290076336</v>
      </c>
      <c r="K55" s="345">
        <f t="shared" si="64"/>
        <v>1.5267175572519085</v>
      </c>
      <c r="L55" s="113"/>
      <c r="M55" s="171">
        <v>1.56</v>
      </c>
      <c r="N55" s="172">
        <v>2.5</v>
      </c>
      <c r="O55" s="9"/>
      <c r="P55" s="171"/>
      <c r="Q55" s="172"/>
    </row>
    <row r="56" spans="1:17" ht="16.5">
      <c r="A56" s="264">
        <f>A55+1</f>
        <v>41</v>
      </c>
      <c r="B56" s="243" t="s">
        <v>152</v>
      </c>
      <c r="C56" s="246" t="s">
        <v>158</v>
      </c>
      <c r="D56" s="162">
        <v>1</v>
      </c>
      <c r="E56" s="162">
        <v>2</v>
      </c>
      <c r="F56" s="226">
        <f aca="true" t="shared" si="66" ref="F56:F58">M56/$J$4</f>
        <v>0.7972022712743956</v>
      </c>
      <c r="G56" s="167">
        <f aca="true" t="shared" si="67" ref="G56:G58">F56*E56</f>
        <v>1.5944045425487912</v>
      </c>
      <c r="H56" s="227">
        <f aca="true" t="shared" si="68" ref="H56:H58">N56/$J$4</f>
        <v>0.9400970180122589</v>
      </c>
      <c r="I56" s="167">
        <f aca="true" t="shared" si="69" ref="I56:I58">H56*E56</f>
        <v>1.8801940360245177</v>
      </c>
      <c r="J56" s="168">
        <f aca="true" t="shared" si="70" ref="J56:J58">G56+I56</f>
        <v>3.4745985785733087</v>
      </c>
      <c r="K56" s="345">
        <f aca="true" t="shared" si="71" ref="K56:K58">J56/E56</f>
        <v>1.7372992892866543</v>
      </c>
      <c r="L56" s="113"/>
      <c r="M56" s="171">
        <v>2.12</v>
      </c>
      <c r="N56" s="172">
        <v>2.5</v>
      </c>
      <c r="O56" s="9"/>
      <c r="P56" s="171"/>
      <c r="Q56" s="172"/>
    </row>
    <row r="57" spans="1:17" ht="16.5">
      <c r="A57" s="264">
        <f t="shared" si="65"/>
        <v>42</v>
      </c>
      <c r="B57" s="243" t="s">
        <v>153</v>
      </c>
      <c r="C57" s="246" t="s">
        <v>158</v>
      </c>
      <c r="D57" s="162">
        <v>1</v>
      </c>
      <c r="E57" s="162">
        <v>215</v>
      </c>
      <c r="F57" s="226">
        <f t="shared" si="66"/>
        <v>1.1205956454706125</v>
      </c>
      <c r="G57" s="167">
        <f t="shared" si="67"/>
        <v>240.9280637761817</v>
      </c>
      <c r="H57" s="227">
        <f t="shared" si="68"/>
        <v>0.9400970180122589</v>
      </c>
      <c r="I57" s="167">
        <f t="shared" si="69"/>
        <v>202.12085887263567</v>
      </c>
      <c r="J57" s="168">
        <f t="shared" si="70"/>
        <v>443.0489226488173</v>
      </c>
      <c r="K57" s="345">
        <f t="shared" si="71"/>
        <v>2.0606926634828713</v>
      </c>
      <c r="L57" s="113"/>
      <c r="M57" s="171">
        <v>2.98</v>
      </c>
      <c r="N57" s="172">
        <v>2.5</v>
      </c>
      <c r="O57" s="9"/>
      <c r="P57" s="171"/>
      <c r="Q57" s="172"/>
    </row>
    <row r="58" spans="1:17" ht="16.5">
      <c r="A58" s="264">
        <f t="shared" si="65"/>
        <v>43</v>
      </c>
      <c r="B58" s="243" t="s">
        <v>154</v>
      </c>
      <c r="C58" s="246" t="s">
        <v>158</v>
      </c>
      <c r="D58" s="162">
        <v>1</v>
      </c>
      <c r="E58" s="162">
        <v>35</v>
      </c>
      <c r="F58" s="226">
        <f t="shared" si="66"/>
        <v>2.8578949347572666</v>
      </c>
      <c r="G58" s="167">
        <f t="shared" si="67"/>
        <v>100.02632271650434</v>
      </c>
      <c r="H58" s="227">
        <f t="shared" si="68"/>
        <v>0.9400970180122589</v>
      </c>
      <c r="I58" s="167">
        <f t="shared" si="69"/>
        <v>32.90339563042906</v>
      </c>
      <c r="J58" s="168">
        <f t="shared" si="70"/>
        <v>132.92971834693338</v>
      </c>
      <c r="K58" s="345">
        <f t="shared" si="71"/>
        <v>3.797991952769525</v>
      </c>
      <c r="L58" s="113"/>
      <c r="M58" s="171">
        <v>7.6</v>
      </c>
      <c r="N58" s="172">
        <v>2.5</v>
      </c>
      <c r="O58" s="9"/>
      <c r="P58" s="171"/>
      <c r="Q58" s="172"/>
    </row>
    <row r="59" spans="1:17" ht="16.5">
      <c r="A59" s="264">
        <f>A58+1</f>
        <v>44</v>
      </c>
      <c r="B59" s="248" t="s">
        <v>155</v>
      </c>
      <c r="C59" s="246" t="s">
        <v>158</v>
      </c>
      <c r="D59" s="162">
        <v>1</v>
      </c>
      <c r="E59" s="162">
        <v>480</v>
      </c>
      <c r="F59" s="226">
        <f t="shared" si="59"/>
        <v>3.7603880720490355</v>
      </c>
      <c r="G59" s="167">
        <f t="shared" si="60"/>
        <v>1804.9862745835371</v>
      </c>
      <c r="H59" s="227">
        <f t="shared" si="61"/>
        <v>1.4101455270183882</v>
      </c>
      <c r="I59" s="167">
        <f t="shared" si="62"/>
        <v>676.8698529688263</v>
      </c>
      <c r="J59" s="168">
        <f t="shared" si="63"/>
        <v>2481.8561275523634</v>
      </c>
      <c r="K59" s="345">
        <f t="shared" si="64"/>
        <v>5.170533599067424</v>
      </c>
      <c r="L59" s="113"/>
      <c r="M59" s="171">
        <v>10</v>
      </c>
      <c r="N59" s="172">
        <v>3.75</v>
      </c>
      <c r="O59" s="9"/>
      <c r="P59" s="171"/>
      <c r="Q59" s="172"/>
    </row>
    <row r="60" spans="1:17" ht="16.5">
      <c r="A60" s="264">
        <f>A59+1</f>
        <v>45</v>
      </c>
      <c r="B60" s="243" t="s">
        <v>156</v>
      </c>
      <c r="C60" s="246" t="s">
        <v>158</v>
      </c>
      <c r="D60" s="162">
        <v>1</v>
      </c>
      <c r="E60" s="162">
        <v>1100</v>
      </c>
      <c r="F60" s="226">
        <f aca="true" t="shared" si="72" ref="F60">M60/$J$4</f>
        <v>14.289474673786335</v>
      </c>
      <c r="G60" s="167">
        <f aca="true" t="shared" si="73" ref="G60">F60*E60</f>
        <v>15718.422141164969</v>
      </c>
      <c r="H60" s="227">
        <f aca="true" t="shared" si="74" ref="H60">N60/$J$4</f>
        <v>1.8801940360245177</v>
      </c>
      <c r="I60" s="167">
        <f aca="true" t="shared" si="75" ref="I60">H60*E60</f>
        <v>2068.2134396269694</v>
      </c>
      <c r="J60" s="168">
        <f aca="true" t="shared" si="76" ref="J60">G60+I60</f>
        <v>17786.63558079194</v>
      </c>
      <c r="K60" s="345">
        <f aca="true" t="shared" si="77" ref="K60">J60/E60</f>
        <v>16.169668709810853</v>
      </c>
      <c r="L60" s="113"/>
      <c r="M60" s="171">
        <v>38</v>
      </c>
      <c r="N60" s="172">
        <v>5</v>
      </c>
      <c r="O60" s="9"/>
      <c r="P60" s="171"/>
      <c r="Q60" s="172"/>
    </row>
    <row r="61" spans="1:17" ht="16.5">
      <c r="A61" s="264">
        <f>A60+1</f>
        <v>46</v>
      </c>
      <c r="B61" s="245" t="s">
        <v>261</v>
      </c>
      <c r="C61" s="246" t="s">
        <v>29</v>
      </c>
      <c r="D61" s="162">
        <v>1</v>
      </c>
      <c r="E61" s="162">
        <v>1</v>
      </c>
      <c r="F61" s="226">
        <f t="shared" si="59"/>
        <v>2557.0638889933443</v>
      </c>
      <c r="G61" s="167">
        <f t="shared" si="60"/>
        <v>2557.0638889933443</v>
      </c>
      <c r="H61" s="227">
        <f t="shared" si="61"/>
        <v>0</v>
      </c>
      <c r="I61" s="167">
        <f t="shared" si="62"/>
        <v>0</v>
      </c>
      <c r="J61" s="168">
        <f t="shared" si="63"/>
        <v>2557.0638889933443</v>
      </c>
      <c r="K61" s="345">
        <f t="shared" si="64"/>
        <v>2557.0638889933443</v>
      </c>
      <c r="L61" s="113"/>
      <c r="M61" s="171">
        <v>6800</v>
      </c>
      <c r="N61" s="172">
        <v>0</v>
      </c>
      <c r="O61" s="9"/>
      <c r="P61" s="171"/>
      <c r="Q61" s="172"/>
    </row>
    <row r="62" spans="1:17" ht="16.5">
      <c r="A62" s="264"/>
      <c r="B62" s="247" t="s">
        <v>159</v>
      </c>
      <c r="C62" s="246"/>
      <c r="D62" s="162"/>
      <c r="E62" s="162"/>
      <c r="F62" s="226"/>
      <c r="G62" s="164"/>
      <c r="H62" s="162"/>
      <c r="I62" s="164"/>
      <c r="J62" s="166"/>
      <c r="K62" s="344"/>
      <c r="L62" s="113"/>
      <c r="M62" s="171"/>
      <c r="N62" s="172"/>
      <c r="O62" s="9"/>
      <c r="P62" s="171"/>
      <c r="Q62" s="172"/>
    </row>
    <row r="63" spans="1:17" ht="16.5">
      <c r="A63" s="264">
        <f>A61+1</f>
        <v>47</v>
      </c>
      <c r="B63" s="243" t="s">
        <v>160</v>
      </c>
      <c r="C63" s="246" t="s">
        <v>15</v>
      </c>
      <c r="D63" s="162">
        <v>1</v>
      </c>
      <c r="E63" s="162">
        <v>33</v>
      </c>
      <c r="F63" s="226">
        <f aca="true" t="shared" si="78" ref="F63:F79">M63/$J$4</f>
        <v>31.9632986124168</v>
      </c>
      <c r="G63" s="167">
        <f aca="true" t="shared" si="79" ref="G63:G79">F63*E63</f>
        <v>1054.7888542097544</v>
      </c>
      <c r="H63" s="227">
        <f aca="true" t="shared" si="80" ref="H63:H79">N63/$J$4</f>
        <v>9.400970180122588</v>
      </c>
      <c r="I63" s="167">
        <f aca="true" t="shared" si="81" ref="I63:I79">H63*E63</f>
        <v>310.23201594404543</v>
      </c>
      <c r="J63" s="168">
        <f aca="true" t="shared" si="82" ref="J63:J79">G63+I63</f>
        <v>1365.0208701538</v>
      </c>
      <c r="K63" s="345">
        <f aca="true" t="shared" si="83" ref="K63:K79">J63/E63</f>
        <v>41.36426879253939</v>
      </c>
      <c r="L63" s="113"/>
      <c r="M63" s="171">
        <v>85</v>
      </c>
      <c r="N63" s="172">
        <v>25</v>
      </c>
      <c r="O63" s="9"/>
      <c r="P63" s="171"/>
      <c r="Q63" s="172"/>
    </row>
    <row r="64" spans="1:17" ht="16.5">
      <c r="A64" s="264">
        <f aca="true" t="shared" si="84" ref="A64">A63+1</f>
        <v>48</v>
      </c>
      <c r="B64" s="243" t="s">
        <v>161</v>
      </c>
      <c r="C64" s="246" t="s">
        <v>15</v>
      </c>
      <c r="D64" s="162">
        <v>1</v>
      </c>
      <c r="E64" s="162">
        <v>4</v>
      </c>
      <c r="F64" s="226">
        <f aca="true" t="shared" si="85" ref="F64:F73">M64/$J$4</f>
        <v>24.44252246831873</v>
      </c>
      <c r="G64" s="167">
        <f aca="true" t="shared" si="86" ref="G64:G73">F64*E64</f>
        <v>97.77008987327493</v>
      </c>
      <c r="H64" s="227">
        <f aca="true" t="shared" si="87" ref="H64:H73">N64/$J$4</f>
        <v>6.768698529688264</v>
      </c>
      <c r="I64" s="167">
        <f aca="true" t="shared" si="88" ref="I64:I73">H64*E64</f>
        <v>27.074794118753054</v>
      </c>
      <c r="J64" s="168">
        <f aca="true" t="shared" si="89" ref="J64:J73">G64+I64</f>
        <v>124.84488399202797</v>
      </c>
      <c r="K64" s="345">
        <f aca="true" t="shared" si="90" ref="K64:K73">J64/E64</f>
        <v>31.211220998006993</v>
      </c>
      <c r="L64" s="113"/>
      <c r="M64" s="171">
        <v>65</v>
      </c>
      <c r="N64" s="172">
        <v>18</v>
      </c>
      <c r="O64" s="9"/>
      <c r="P64" s="171"/>
      <c r="Q64" s="172"/>
    </row>
    <row r="65" spans="1:17" ht="16.5">
      <c r="A65" s="264">
        <f aca="true" t="shared" si="91" ref="A65:A67">A64+1</f>
        <v>49</v>
      </c>
      <c r="B65" s="243" t="s">
        <v>162</v>
      </c>
      <c r="C65" s="246" t="s">
        <v>15</v>
      </c>
      <c r="D65" s="162">
        <v>1</v>
      </c>
      <c r="E65" s="162">
        <v>2</v>
      </c>
      <c r="F65" s="226">
        <f t="shared" si="85"/>
        <v>21.810250817884405</v>
      </c>
      <c r="G65" s="167">
        <f t="shared" si="86"/>
        <v>43.62050163576881</v>
      </c>
      <c r="H65" s="227">
        <f t="shared" si="87"/>
        <v>6.768698529688264</v>
      </c>
      <c r="I65" s="167">
        <f t="shared" si="88"/>
        <v>13.537397059376527</v>
      </c>
      <c r="J65" s="168">
        <f t="shared" si="89"/>
        <v>57.157898695145335</v>
      </c>
      <c r="K65" s="345">
        <f t="shared" si="90"/>
        <v>28.578949347572667</v>
      </c>
      <c r="L65" s="113"/>
      <c r="M65" s="171">
        <v>58</v>
      </c>
      <c r="N65" s="172">
        <v>18</v>
      </c>
      <c r="O65" s="9"/>
      <c r="P65" s="171"/>
      <c r="Q65" s="172"/>
    </row>
    <row r="66" spans="1:17" ht="16.5">
      <c r="A66" s="264">
        <f t="shared" si="91"/>
        <v>50</v>
      </c>
      <c r="B66" s="243" t="s">
        <v>163</v>
      </c>
      <c r="C66" s="246" t="s">
        <v>15</v>
      </c>
      <c r="D66" s="162">
        <v>1</v>
      </c>
      <c r="E66" s="162">
        <v>3</v>
      </c>
      <c r="F66" s="226">
        <f t="shared" si="85"/>
        <v>20.682134396269696</v>
      </c>
      <c r="G66" s="167">
        <f t="shared" si="86"/>
        <v>62.04640318880909</v>
      </c>
      <c r="H66" s="227">
        <f t="shared" si="87"/>
        <v>9.400970180122588</v>
      </c>
      <c r="I66" s="167">
        <f t="shared" si="88"/>
        <v>28.202910540367764</v>
      </c>
      <c r="J66" s="168">
        <f t="shared" si="89"/>
        <v>90.24931372917685</v>
      </c>
      <c r="K66" s="345">
        <f t="shared" si="90"/>
        <v>30.083104576392284</v>
      </c>
      <c r="L66" s="113"/>
      <c r="M66" s="171">
        <v>55</v>
      </c>
      <c r="N66" s="172">
        <v>25</v>
      </c>
      <c r="O66" s="9"/>
      <c r="P66" s="171"/>
      <c r="Q66" s="172"/>
    </row>
    <row r="67" spans="1:17" ht="16.5">
      <c r="A67" s="264">
        <f t="shared" si="91"/>
        <v>51</v>
      </c>
      <c r="B67" s="243" t="s">
        <v>164</v>
      </c>
      <c r="C67" s="246" t="s">
        <v>15</v>
      </c>
      <c r="D67" s="162">
        <v>1</v>
      </c>
      <c r="E67" s="162">
        <v>30</v>
      </c>
      <c r="F67" s="226">
        <f t="shared" si="85"/>
        <v>47.004850900612944</v>
      </c>
      <c r="G67" s="167">
        <f t="shared" si="86"/>
        <v>1410.1455270183883</v>
      </c>
      <c r="H67" s="227">
        <f t="shared" si="87"/>
        <v>9.400970180122588</v>
      </c>
      <c r="I67" s="167">
        <f t="shared" si="88"/>
        <v>282.02910540367765</v>
      </c>
      <c r="J67" s="168">
        <f t="shared" si="89"/>
        <v>1692.174632422066</v>
      </c>
      <c r="K67" s="345">
        <f t="shared" si="90"/>
        <v>56.405821080735535</v>
      </c>
      <c r="L67" s="113"/>
      <c r="M67" s="171">
        <v>125</v>
      </c>
      <c r="N67" s="172">
        <v>25</v>
      </c>
      <c r="O67" s="9"/>
      <c r="P67" s="171"/>
      <c r="Q67" s="172"/>
    </row>
    <row r="68" spans="1:17" ht="16.5">
      <c r="A68" s="264">
        <f>A67+1</f>
        <v>52</v>
      </c>
      <c r="B68" s="243" t="s">
        <v>165</v>
      </c>
      <c r="C68" s="246" t="s">
        <v>15</v>
      </c>
      <c r="D68" s="162">
        <v>1</v>
      </c>
      <c r="E68" s="162">
        <v>1</v>
      </c>
      <c r="F68" s="226">
        <f t="shared" si="85"/>
        <v>28.202910540367768</v>
      </c>
      <c r="G68" s="167">
        <f t="shared" si="86"/>
        <v>28.202910540367768</v>
      </c>
      <c r="H68" s="227">
        <f t="shared" si="87"/>
        <v>9.400970180122588</v>
      </c>
      <c r="I68" s="167">
        <f t="shared" si="88"/>
        <v>9.400970180122588</v>
      </c>
      <c r="J68" s="168">
        <f t="shared" si="89"/>
        <v>37.60388072049035</v>
      </c>
      <c r="K68" s="345">
        <f t="shared" si="90"/>
        <v>37.60388072049035</v>
      </c>
      <c r="L68" s="113"/>
      <c r="M68" s="171">
        <v>75</v>
      </c>
      <c r="N68" s="172">
        <v>25</v>
      </c>
      <c r="O68" s="9"/>
      <c r="P68" s="171"/>
      <c r="Q68" s="172"/>
    </row>
    <row r="69" spans="1:17" ht="16.5">
      <c r="A69" s="264">
        <f aca="true" t="shared" si="92" ref="A69:A72">A68+1</f>
        <v>53</v>
      </c>
      <c r="B69" s="243" t="s">
        <v>166</v>
      </c>
      <c r="C69" s="246" t="s">
        <v>15</v>
      </c>
      <c r="D69" s="162">
        <v>1</v>
      </c>
      <c r="E69" s="162">
        <v>1</v>
      </c>
      <c r="F69" s="226">
        <f t="shared" si="85"/>
        <v>31.9632986124168</v>
      </c>
      <c r="G69" s="167">
        <f t="shared" si="86"/>
        <v>31.9632986124168</v>
      </c>
      <c r="H69" s="227">
        <f t="shared" si="87"/>
        <v>9.400970180122588</v>
      </c>
      <c r="I69" s="167">
        <f t="shared" si="88"/>
        <v>9.400970180122588</v>
      </c>
      <c r="J69" s="168">
        <f t="shared" si="89"/>
        <v>41.36426879253939</v>
      </c>
      <c r="K69" s="345">
        <f t="shared" si="90"/>
        <v>41.36426879253939</v>
      </c>
      <c r="L69" s="113"/>
      <c r="M69" s="171">
        <v>85</v>
      </c>
      <c r="N69" s="172">
        <v>25</v>
      </c>
      <c r="O69" s="9"/>
      <c r="P69" s="171"/>
      <c r="Q69" s="172"/>
    </row>
    <row r="70" spans="1:17" ht="16.5">
      <c r="A70" s="264">
        <f>A69+1</f>
        <v>54</v>
      </c>
      <c r="B70" s="243" t="s">
        <v>167</v>
      </c>
      <c r="C70" s="246" t="s">
        <v>15</v>
      </c>
      <c r="D70" s="162">
        <v>1</v>
      </c>
      <c r="E70" s="162">
        <v>14</v>
      </c>
      <c r="F70" s="226">
        <f t="shared" si="85"/>
        <v>7.520776144098071</v>
      </c>
      <c r="G70" s="167">
        <f t="shared" si="86"/>
        <v>105.29086601737299</v>
      </c>
      <c r="H70" s="227">
        <f t="shared" si="87"/>
        <v>6.768698529688264</v>
      </c>
      <c r="I70" s="167">
        <f t="shared" si="88"/>
        <v>94.76177941563569</v>
      </c>
      <c r="J70" s="168">
        <f t="shared" si="89"/>
        <v>200.05264543300868</v>
      </c>
      <c r="K70" s="345">
        <f t="shared" si="90"/>
        <v>14.289474673786334</v>
      </c>
      <c r="L70" s="113"/>
      <c r="M70" s="171">
        <v>20</v>
      </c>
      <c r="N70" s="172">
        <v>18</v>
      </c>
      <c r="O70" s="9"/>
      <c r="P70" s="171"/>
      <c r="Q70" s="172"/>
    </row>
    <row r="71" spans="1:17" ht="16.5">
      <c r="A71" s="264">
        <f t="shared" si="92"/>
        <v>55</v>
      </c>
      <c r="B71" s="243" t="s">
        <v>168</v>
      </c>
      <c r="C71" s="246" t="s">
        <v>15</v>
      </c>
      <c r="D71" s="162">
        <v>1</v>
      </c>
      <c r="E71" s="162">
        <v>5</v>
      </c>
      <c r="F71" s="226">
        <f t="shared" si="85"/>
        <v>22.562328432294212</v>
      </c>
      <c r="G71" s="167">
        <f t="shared" si="86"/>
        <v>112.81164216147106</v>
      </c>
      <c r="H71" s="227">
        <f t="shared" si="87"/>
        <v>6.768698529688264</v>
      </c>
      <c r="I71" s="167">
        <f t="shared" si="88"/>
        <v>33.84349264844132</v>
      </c>
      <c r="J71" s="168">
        <f t="shared" si="89"/>
        <v>146.65513480991237</v>
      </c>
      <c r="K71" s="345">
        <f t="shared" si="90"/>
        <v>29.331026961982474</v>
      </c>
      <c r="L71" s="113"/>
      <c r="M71" s="171">
        <v>60</v>
      </c>
      <c r="N71" s="172">
        <v>18</v>
      </c>
      <c r="O71" s="9"/>
      <c r="P71" s="171"/>
      <c r="Q71" s="172"/>
    </row>
    <row r="72" spans="1:17" ht="16.5">
      <c r="A72" s="264">
        <f t="shared" si="92"/>
        <v>56</v>
      </c>
      <c r="B72" s="243" t="s">
        <v>169</v>
      </c>
      <c r="C72" s="246" t="s">
        <v>15</v>
      </c>
      <c r="D72" s="162">
        <v>1</v>
      </c>
      <c r="E72" s="162">
        <v>8</v>
      </c>
      <c r="F72" s="226">
        <f t="shared" si="85"/>
        <v>19.554017974654986</v>
      </c>
      <c r="G72" s="167">
        <f t="shared" si="86"/>
        <v>156.4321437972399</v>
      </c>
      <c r="H72" s="227">
        <f t="shared" si="87"/>
        <v>6.768698529688264</v>
      </c>
      <c r="I72" s="167">
        <f t="shared" si="88"/>
        <v>54.14958823750611</v>
      </c>
      <c r="J72" s="168">
        <f t="shared" si="89"/>
        <v>210.58173203474598</v>
      </c>
      <c r="K72" s="345">
        <f t="shared" si="90"/>
        <v>26.322716504343248</v>
      </c>
      <c r="L72" s="113"/>
      <c r="M72" s="171">
        <v>52</v>
      </c>
      <c r="N72" s="172">
        <v>18</v>
      </c>
      <c r="O72" s="9"/>
      <c r="P72" s="171"/>
      <c r="Q72" s="172"/>
    </row>
    <row r="73" spans="1:17" ht="16.5">
      <c r="A73" s="264">
        <f>A72+1</f>
        <v>57</v>
      </c>
      <c r="B73" s="243" t="s">
        <v>170</v>
      </c>
      <c r="C73" s="246" t="s">
        <v>15</v>
      </c>
      <c r="D73" s="162">
        <v>1</v>
      </c>
      <c r="E73" s="162">
        <v>2</v>
      </c>
      <c r="F73" s="226">
        <f t="shared" si="85"/>
        <v>47.80154328875893</v>
      </c>
      <c r="G73" s="167">
        <f t="shared" si="86"/>
        <v>95.60308657751786</v>
      </c>
      <c r="H73" s="227">
        <f t="shared" si="87"/>
        <v>10.5290866017373</v>
      </c>
      <c r="I73" s="167">
        <f t="shared" si="88"/>
        <v>21.0581732034746</v>
      </c>
      <c r="J73" s="168">
        <f t="shared" si="89"/>
        <v>116.66125978099245</v>
      </c>
      <c r="K73" s="345">
        <f t="shared" si="90"/>
        <v>58.330629890496226</v>
      </c>
      <c r="L73" s="113"/>
      <c r="M73" s="171">
        <f>150/1.18</f>
        <v>127.11864406779662</v>
      </c>
      <c r="N73" s="172">
        <v>28</v>
      </c>
      <c r="O73" s="9"/>
      <c r="P73" s="171"/>
      <c r="Q73" s="172"/>
    </row>
    <row r="74" spans="1:17" ht="16.5">
      <c r="A74" s="264">
        <f>A73+1</f>
        <v>58</v>
      </c>
      <c r="B74" s="243" t="s">
        <v>171</v>
      </c>
      <c r="C74" s="246" t="s">
        <v>15</v>
      </c>
      <c r="D74" s="162">
        <v>1</v>
      </c>
      <c r="E74" s="162">
        <v>81</v>
      </c>
      <c r="F74" s="226">
        <f t="shared" si="78"/>
        <v>86.04277791976607</v>
      </c>
      <c r="G74" s="167">
        <f t="shared" si="79"/>
        <v>6969.465011501052</v>
      </c>
      <c r="H74" s="227">
        <f t="shared" si="80"/>
        <v>16.92174632422066</v>
      </c>
      <c r="I74" s="167">
        <f t="shared" si="81"/>
        <v>1370.6614522618734</v>
      </c>
      <c r="J74" s="168">
        <f t="shared" si="82"/>
        <v>8340.126463762925</v>
      </c>
      <c r="K74" s="345">
        <f t="shared" si="83"/>
        <v>102.96452424398673</v>
      </c>
      <c r="L74" s="113"/>
      <c r="M74" s="171">
        <f>270/1.18</f>
        <v>228.8135593220339</v>
      </c>
      <c r="N74" s="172">
        <v>45</v>
      </c>
      <c r="O74" s="9"/>
      <c r="P74" s="171"/>
      <c r="Q74" s="172"/>
    </row>
    <row r="75" spans="1:17" ht="16.5">
      <c r="A75" s="264">
        <f aca="true" t="shared" si="93" ref="A75:A77">A74+1</f>
        <v>59</v>
      </c>
      <c r="B75" s="243" t="s">
        <v>172</v>
      </c>
      <c r="C75" s="246" t="s">
        <v>15</v>
      </c>
      <c r="D75" s="162">
        <v>1</v>
      </c>
      <c r="E75" s="162">
        <v>11</v>
      </c>
      <c r="F75" s="226">
        <f t="shared" si="78"/>
        <v>105.29086601737299</v>
      </c>
      <c r="G75" s="167">
        <f t="shared" si="79"/>
        <v>1158.199526191103</v>
      </c>
      <c r="H75" s="227">
        <f t="shared" si="80"/>
        <v>16.92174632422066</v>
      </c>
      <c r="I75" s="167">
        <f t="shared" si="81"/>
        <v>186.13920956642727</v>
      </c>
      <c r="J75" s="168">
        <f t="shared" si="82"/>
        <v>1344.3387357575302</v>
      </c>
      <c r="K75" s="345">
        <f t="shared" si="83"/>
        <v>122.21261234159365</v>
      </c>
      <c r="L75" s="113"/>
      <c r="M75" s="171">
        <v>280</v>
      </c>
      <c r="N75" s="172">
        <v>45</v>
      </c>
      <c r="O75" s="9"/>
      <c r="P75" s="171"/>
      <c r="Q75" s="172"/>
    </row>
    <row r="76" spans="1:17" ht="16.5">
      <c r="A76" s="264">
        <f t="shared" si="93"/>
        <v>60</v>
      </c>
      <c r="B76" s="243" t="s">
        <v>173</v>
      </c>
      <c r="C76" s="246" t="s">
        <v>15</v>
      </c>
      <c r="D76" s="162">
        <v>1</v>
      </c>
      <c r="E76" s="162">
        <v>3</v>
      </c>
      <c r="F76" s="226">
        <f t="shared" si="78"/>
        <v>78.96814951302974</v>
      </c>
      <c r="G76" s="167">
        <f t="shared" si="79"/>
        <v>236.90444853908923</v>
      </c>
      <c r="H76" s="227">
        <f t="shared" si="80"/>
        <v>13.161358252171624</v>
      </c>
      <c r="I76" s="167">
        <f t="shared" si="81"/>
        <v>39.48407475651487</v>
      </c>
      <c r="J76" s="168">
        <f t="shared" si="82"/>
        <v>276.3885232956041</v>
      </c>
      <c r="K76" s="345">
        <f t="shared" si="83"/>
        <v>92.12950776520137</v>
      </c>
      <c r="L76" s="113"/>
      <c r="M76" s="171">
        <v>210</v>
      </c>
      <c r="N76" s="172">
        <v>35</v>
      </c>
      <c r="O76" s="9"/>
      <c r="P76" s="171"/>
      <c r="Q76" s="172"/>
    </row>
    <row r="77" spans="1:17" ht="16.5">
      <c r="A77" s="264">
        <f t="shared" si="93"/>
        <v>61</v>
      </c>
      <c r="B77" s="243" t="s">
        <v>174</v>
      </c>
      <c r="C77" s="246" t="s">
        <v>15</v>
      </c>
      <c r="D77" s="162">
        <v>1</v>
      </c>
      <c r="E77" s="162">
        <v>6</v>
      </c>
      <c r="F77" s="226">
        <f t="shared" si="78"/>
        <v>92.12950776520137</v>
      </c>
      <c r="G77" s="167">
        <f t="shared" si="79"/>
        <v>552.7770465912082</v>
      </c>
      <c r="H77" s="227">
        <f t="shared" si="80"/>
        <v>13.161358252171624</v>
      </c>
      <c r="I77" s="167">
        <f t="shared" si="81"/>
        <v>78.96814951302974</v>
      </c>
      <c r="J77" s="168">
        <f t="shared" si="82"/>
        <v>631.745196104238</v>
      </c>
      <c r="K77" s="345">
        <f t="shared" si="83"/>
        <v>105.29086601737299</v>
      </c>
      <c r="L77" s="113"/>
      <c r="M77" s="171">
        <v>245</v>
      </c>
      <c r="N77" s="172">
        <v>35</v>
      </c>
      <c r="O77" s="9"/>
      <c r="P77" s="171"/>
      <c r="Q77" s="172"/>
    </row>
    <row r="78" spans="1:17" ht="16.5">
      <c r="A78" s="264">
        <f>A77+1</f>
        <v>62</v>
      </c>
      <c r="B78" s="243" t="s">
        <v>175</v>
      </c>
      <c r="C78" s="246" t="s">
        <v>15</v>
      </c>
      <c r="D78" s="162">
        <v>1</v>
      </c>
      <c r="E78" s="162">
        <v>2</v>
      </c>
      <c r="F78" s="226">
        <f t="shared" si="78"/>
        <v>67.68698529688264</v>
      </c>
      <c r="G78" s="167">
        <f t="shared" si="79"/>
        <v>135.37397059376528</v>
      </c>
      <c r="H78" s="227">
        <f t="shared" si="80"/>
        <v>10.5290866017373</v>
      </c>
      <c r="I78" s="167">
        <f t="shared" si="81"/>
        <v>21.0581732034746</v>
      </c>
      <c r="J78" s="168">
        <f t="shared" si="82"/>
        <v>156.4321437972399</v>
      </c>
      <c r="K78" s="345">
        <f t="shared" si="83"/>
        <v>78.21607189861994</v>
      </c>
      <c r="L78" s="113"/>
      <c r="M78" s="171">
        <v>180</v>
      </c>
      <c r="N78" s="172">
        <v>28</v>
      </c>
      <c r="O78" s="9"/>
      <c r="P78" s="171"/>
      <c r="Q78" s="172"/>
    </row>
    <row r="79" spans="1:17" ht="16.5">
      <c r="A79" s="264">
        <f aca="true" t="shared" si="94" ref="A79">A78+1</f>
        <v>63</v>
      </c>
      <c r="B79" s="243" t="s">
        <v>176</v>
      </c>
      <c r="C79" s="246" t="s">
        <v>15</v>
      </c>
      <c r="D79" s="162">
        <v>1</v>
      </c>
      <c r="E79" s="162">
        <v>1</v>
      </c>
      <c r="F79" s="226">
        <f t="shared" si="78"/>
        <v>88.36911969315233</v>
      </c>
      <c r="G79" s="167">
        <f t="shared" si="79"/>
        <v>88.36911969315233</v>
      </c>
      <c r="H79" s="227">
        <f t="shared" si="80"/>
        <v>10.5290866017373</v>
      </c>
      <c r="I79" s="167">
        <f t="shared" si="81"/>
        <v>10.5290866017373</v>
      </c>
      <c r="J79" s="168">
        <f t="shared" si="82"/>
        <v>98.89820629488963</v>
      </c>
      <c r="K79" s="345">
        <f t="shared" si="83"/>
        <v>98.89820629488963</v>
      </c>
      <c r="L79" s="113"/>
      <c r="M79" s="171">
        <v>235</v>
      </c>
      <c r="N79" s="172">
        <v>28</v>
      </c>
      <c r="O79" s="9"/>
      <c r="P79" s="171"/>
      <c r="Q79" s="172"/>
    </row>
    <row r="80" spans="1:17" ht="16.5">
      <c r="A80" s="264"/>
      <c r="B80" s="247" t="s">
        <v>177</v>
      </c>
      <c r="C80" s="246"/>
      <c r="D80" s="162"/>
      <c r="E80" s="162"/>
      <c r="F80" s="226"/>
      <c r="G80" s="164"/>
      <c r="H80" s="162"/>
      <c r="I80" s="164"/>
      <c r="J80" s="166"/>
      <c r="K80" s="344"/>
      <c r="L80" s="113"/>
      <c r="M80" s="171"/>
      <c r="N80" s="172"/>
      <c r="O80" s="9"/>
      <c r="P80" s="171"/>
      <c r="Q80" s="172"/>
    </row>
    <row r="81" spans="1:17" ht="16.5">
      <c r="A81" s="264">
        <f>A79+1</f>
        <v>64</v>
      </c>
      <c r="B81" s="249" t="s">
        <v>178</v>
      </c>
      <c r="C81" s="246" t="s">
        <v>15</v>
      </c>
      <c r="D81" s="162">
        <v>1</v>
      </c>
      <c r="E81" s="162">
        <v>1</v>
      </c>
      <c r="F81" s="226">
        <f aca="true" t="shared" si="95" ref="F81:F89">M81/$J$4</f>
        <v>62.238182980483586</v>
      </c>
      <c r="G81" s="167">
        <f aca="true" t="shared" si="96" ref="G81:G89">F81*E81</f>
        <v>62.238182980483586</v>
      </c>
      <c r="H81" s="227">
        <f aca="true" t="shared" si="97" ref="H81:H89">N81/$J$4</f>
        <v>28.202910540367768</v>
      </c>
      <c r="I81" s="167">
        <f aca="true" t="shared" si="98" ref="I81:I89">H81*E81</f>
        <v>28.202910540367768</v>
      </c>
      <c r="J81" s="168">
        <f aca="true" t="shared" si="99" ref="J81:J89">G81+I81</f>
        <v>90.44109352085135</v>
      </c>
      <c r="K81" s="345">
        <f aca="true" t="shared" si="100" ref="K81:K89">J81/E81</f>
        <v>90.44109352085135</v>
      </c>
      <c r="L81" s="113"/>
      <c r="M81" s="377">
        <v>165.51</v>
      </c>
      <c r="N81" s="372">
        <v>75</v>
      </c>
      <c r="O81" s="9"/>
      <c r="P81" s="171"/>
      <c r="Q81" s="172"/>
    </row>
    <row r="82" spans="1:17" ht="16.5">
      <c r="A82" s="264">
        <f aca="true" t="shared" si="101" ref="A82:A85">A81+1</f>
        <v>65</v>
      </c>
      <c r="B82" s="249" t="s">
        <v>179</v>
      </c>
      <c r="C82" s="246" t="s">
        <v>15</v>
      </c>
      <c r="D82" s="162">
        <v>1</v>
      </c>
      <c r="E82" s="162">
        <v>1</v>
      </c>
      <c r="F82" s="226">
        <f t="shared" si="95"/>
        <v>200.82352498777877</v>
      </c>
      <c r="G82" s="167">
        <f t="shared" si="96"/>
        <v>200.82352498777877</v>
      </c>
      <c r="H82" s="227">
        <f t="shared" si="97"/>
        <v>28.202910540367768</v>
      </c>
      <c r="I82" s="167">
        <f t="shared" si="98"/>
        <v>28.202910540367768</v>
      </c>
      <c r="J82" s="168">
        <f t="shared" si="99"/>
        <v>229.02643552814652</v>
      </c>
      <c r="K82" s="345">
        <f t="shared" si="100"/>
        <v>229.02643552814652</v>
      </c>
      <c r="L82" s="113"/>
      <c r="M82" s="377">
        <v>534.0500000000001</v>
      </c>
      <c r="N82" s="372">
        <v>75</v>
      </c>
      <c r="O82" s="9"/>
      <c r="P82" s="171"/>
      <c r="Q82" s="172"/>
    </row>
    <row r="83" spans="1:17" ht="16.5">
      <c r="A83" s="264">
        <f t="shared" si="101"/>
        <v>66</v>
      </c>
      <c r="B83" s="249" t="s">
        <v>180</v>
      </c>
      <c r="C83" s="246" t="s">
        <v>15</v>
      </c>
      <c r="D83" s="162">
        <v>1</v>
      </c>
      <c r="E83" s="162">
        <v>1</v>
      </c>
      <c r="F83" s="226">
        <f t="shared" si="95"/>
        <v>164.31128492460422</v>
      </c>
      <c r="G83" s="167">
        <f t="shared" si="96"/>
        <v>164.31128492460422</v>
      </c>
      <c r="H83" s="227">
        <f t="shared" si="97"/>
        <v>28.202910540367768</v>
      </c>
      <c r="I83" s="167">
        <f t="shared" si="98"/>
        <v>28.202910540367768</v>
      </c>
      <c r="J83" s="168">
        <f t="shared" si="99"/>
        <v>192.51419546497198</v>
      </c>
      <c r="K83" s="345">
        <f t="shared" si="100"/>
        <v>192.51419546497198</v>
      </c>
      <c r="L83" s="113"/>
      <c r="M83" s="377">
        <v>436.95300000000003</v>
      </c>
      <c r="N83" s="372">
        <v>75</v>
      </c>
      <c r="O83" s="9"/>
      <c r="P83" s="171"/>
      <c r="Q83" s="172"/>
    </row>
    <row r="84" spans="1:17" ht="16.5">
      <c r="A84" s="264">
        <f t="shared" si="101"/>
        <v>67</v>
      </c>
      <c r="B84" s="249" t="s">
        <v>181</v>
      </c>
      <c r="C84" s="246" t="s">
        <v>15</v>
      </c>
      <c r="D84" s="162">
        <v>1</v>
      </c>
      <c r="E84" s="162">
        <v>1</v>
      </c>
      <c r="F84" s="226">
        <f t="shared" si="95"/>
        <v>136.9240025570639</v>
      </c>
      <c r="G84" s="167">
        <f t="shared" si="96"/>
        <v>136.9240025570639</v>
      </c>
      <c r="H84" s="227">
        <f t="shared" si="97"/>
        <v>28.202910540367768</v>
      </c>
      <c r="I84" s="167">
        <f t="shared" si="98"/>
        <v>28.202910540367768</v>
      </c>
      <c r="J84" s="168">
        <f t="shared" si="99"/>
        <v>165.12691309743167</v>
      </c>
      <c r="K84" s="345">
        <f t="shared" si="100"/>
        <v>165.12691309743167</v>
      </c>
      <c r="L84" s="113"/>
      <c r="M84" s="377">
        <v>364.122</v>
      </c>
      <c r="N84" s="372">
        <v>75</v>
      </c>
      <c r="O84" s="9"/>
      <c r="P84" s="171"/>
      <c r="Q84" s="172"/>
    </row>
    <row r="85" spans="1:17" ht="16.5">
      <c r="A85" s="264">
        <f t="shared" si="101"/>
        <v>68</v>
      </c>
      <c r="B85" s="249" t="s">
        <v>182</v>
      </c>
      <c r="C85" s="246" t="s">
        <v>15</v>
      </c>
      <c r="D85" s="162">
        <v>1</v>
      </c>
      <c r="E85" s="162">
        <v>2</v>
      </c>
      <c r="F85" s="226">
        <f t="shared" si="95"/>
        <v>62.238182980483586</v>
      </c>
      <c r="G85" s="167">
        <f t="shared" si="96"/>
        <v>124.47636596096717</v>
      </c>
      <c r="H85" s="227">
        <f t="shared" si="97"/>
        <v>28.202910540367768</v>
      </c>
      <c r="I85" s="167">
        <f t="shared" si="98"/>
        <v>56.405821080735535</v>
      </c>
      <c r="J85" s="168">
        <f t="shared" si="99"/>
        <v>180.8821870417027</v>
      </c>
      <c r="K85" s="345">
        <f t="shared" si="100"/>
        <v>90.44109352085135</v>
      </c>
      <c r="L85" s="113"/>
      <c r="M85" s="377">
        <v>165.51</v>
      </c>
      <c r="N85" s="372">
        <v>75</v>
      </c>
      <c r="O85" s="9"/>
      <c r="P85" s="171"/>
      <c r="Q85" s="172"/>
    </row>
    <row r="86" spans="1:17" ht="16.5">
      <c r="A86" s="264">
        <f>A85+1</f>
        <v>69</v>
      </c>
      <c r="B86" s="249" t="s">
        <v>183</v>
      </c>
      <c r="C86" s="246" t="s">
        <v>15</v>
      </c>
      <c r="D86" s="162">
        <v>1</v>
      </c>
      <c r="E86" s="162">
        <v>1</v>
      </c>
      <c r="F86" s="226">
        <f t="shared" si="95"/>
        <v>62.238182980483586</v>
      </c>
      <c r="G86" s="167">
        <f t="shared" si="96"/>
        <v>62.238182980483586</v>
      </c>
      <c r="H86" s="227">
        <f t="shared" si="97"/>
        <v>28.202910540367768</v>
      </c>
      <c r="I86" s="167">
        <f t="shared" si="98"/>
        <v>28.202910540367768</v>
      </c>
      <c r="J86" s="168">
        <f t="shared" si="99"/>
        <v>90.44109352085135</v>
      </c>
      <c r="K86" s="345">
        <f t="shared" si="100"/>
        <v>90.44109352085135</v>
      </c>
      <c r="L86" s="113"/>
      <c r="M86" s="377">
        <v>165.51</v>
      </c>
      <c r="N86" s="372">
        <v>75</v>
      </c>
      <c r="O86" s="9"/>
      <c r="P86" s="171"/>
      <c r="Q86" s="172"/>
    </row>
    <row r="87" spans="1:17" ht="16.5">
      <c r="A87" s="264">
        <f aca="true" t="shared" si="102" ref="A87:A89">A86+1</f>
        <v>70</v>
      </c>
      <c r="B87" s="249" t="s">
        <v>184</v>
      </c>
      <c r="C87" s="246" t="s">
        <v>15</v>
      </c>
      <c r="D87" s="162">
        <v>1</v>
      </c>
      <c r="E87" s="162">
        <v>1</v>
      </c>
      <c r="F87" s="226">
        <f t="shared" si="95"/>
        <v>62.238182980483586</v>
      </c>
      <c r="G87" s="167">
        <f t="shared" si="96"/>
        <v>62.238182980483586</v>
      </c>
      <c r="H87" s="227">
        <f t="shared" si="97"/>
        <v>28.202910540367768</v>
      </c>
      <c r="I87" s="167">
        <f t="shared" si="98"/>
        <v>28.202910540367768</v>
      </c>
      <c r="J87" s="168">
        <f t="shared" si="99"/>
        <v>90.44109352085135</v>
      </c>
      <c r="K87" s="345">
        <f t="shared" si="100"/>
        <v>90.44109352085135</v>
      </c>
      <c r="L87" s="113"/>
      <c r="M87" s="377">
        <v>165.51</v>
      </c>
      <c r="N87" s="372">
        <v>75</v>
      </c>
      <c r="O87" s="9"/>
      <c r="P87" s="171"/>
      <c r="Q87" s="172"/>
    </row>
    <row r="88" spans="1:17" ht="16.5">
      <c r="A88" s="264">
        <f>A87+1</f>
        <v>71</v>
      </c>
      <c r="B88" s="249" t="s">
        <v>185</v>
      </c>
      <c r="C88" s="246" t="s">
        <v>15</v>
      </c>
      <c r="D88" s="162">
        <v>1</v>
      </c>
      <c r="E88" s="162">
        <v>2</v>
      </c>
      <c r="F88" s="226">
        <f t="shared" si="95"/>
        <v>96.24337231602301</v>
      </c>
      <c r="G88" s="167">
        <f t="shared" si="96"/>
        <v>192.48674463204603</v>
      </c>
      <c r="H88" s="227">
        <f t="shared" si="97"/>
        <v>28.202910540367768</v>
      </c>
      <c r="I88" s="167">
        <f t="shared" si="98"/>
        <v>56.405821080735535</v>
      </c>
      <c r="J88" s="168">
        <f t="shared" si="99"/>
        <v>248.89256571278156</v>
      </c>
      <c r="K88" s="345">
        <f t="shared" si="100"/>
        <v>124.44628285639078</v>
      </c>
      <c r="L88" s="113"/>
      <c r="M88" s="171">
        <f>255.94</f>
        <v>255.94</v>
      </c>
      <c r="N88" s="172">
        <v>75</v>
      </c>
      <c r="O88" s="9"/>
      <c r="P88" s="171"/>
      <c r="Q88" s="172"/>
    </row>
    <row r="89" spans="1:17" ht="16.5">
      <c r="A89" s="264">
        <f t="shared" si="102"/>
        <v>72</v>
      </c>
      <c r="B89" s="249" t="s">
        <v>186</v>
      </c>
      <c r="C89" s="246" t="s">
        <v>15</v>
      </c>
      <c r="D89" s="162">
        <v>1</v>
      </c>
      <c r="E89" s="162">
        <v>1</v>
      </c>
      <c r="F89" s="226">
        <f t="shared" si="95"/>
        <v>95.84928364607228</v>
      </c>
      <c r="G89" s="167">
        <f t="shared" si="96"/>
        <v>95.84928364607228</v>
      </c>
      <c r="H89" s="227">
        <f t="shared" si="97"/>
        <v>28.202910540367768</v>
      </c>
      <c r="I89" s="167">
        <f t="shared" si="98"/>
        <v>28.202910540367768</v>
      </c>
      <c r="J89" s="168">
        <f t="shared" si="99"/>
        <v>124.05219418644005</v>
      </c>
      <c r="K89" s="345">
        <f t="shared" si="100"/>
        <v>124.05219418644005</v>
      </c>
      <c r="L89" s="113"/>
      <c r="M89" s="377">
        <v>254.89200000000002</v>
      </c>
      <c r="N89" s="372">
        <v>75</v>
      </c>
      <c r="O89" s="9"/>
      <c r="P89" s="171"/>
      <c r="Q89" s="172"/>
    </row>
    <row r="90" spans="1:17" ht="16.5">
      <c r="A90" s="264" t="s">
        <v>385</v>
      </c>
      <c r="B90" s="247" t="s">
        <v>187</v>
      </c>
      <c r="C90" s="246"/>
      <c r="D90" s="162"/>
      <c r="E90" s="162"/>
      <c r="F90" s="226"/>
      <c r="G90" s="164"/>
      <c r="H90" s="162"/>
      <c r="I90" s="164"/>
      <c r="J90" s="166"/>
      <c r="K90" s="344"/>
      <c r="L90" s="113"/>
      <c r="M90" s="171"/>
      <c r="N90" s="172"/>
      <c r="O90" s="9"/>
      <c r="P90" s="171"/>
      <c r="Q90" s="172"/>
    </row>
    <row r="91" spans="1:17" ht="16.5">
      <c r="A91" s="264">
        <f>A89+1</f>
        <v>73</v>
      </c>
      <c r="B91" s="249" t="s">
        <v>188</v>
      </c>
      <c r="C91" s="246" t="s">
        <v>15</v>
      </c>
      <c r="D91" s="162">
        <v>1</v>
      </c>
      <c r="E91" s="162">
        <v>2</v>
      </c>
      <c r="F91" s="226">
        <f aca="true" t="shared" si="103" ref="F91:F109">M91/$J$4</f>
        <v>180.4986274583537</v>
      </c>
      <c r="G91" s="167">
        <f aca="true" t="shared" si="104" ref="G91:G109">F91*E91</f>
        <v>360.9972549167074</v>
      </c>
      <c r="H91" s="227">
        <f aca="true" t="shared" si="105" ref="H91:H109">N91/$J$4</f>
        <v>28.202910540367768</v>
      </c>
      <c r="I91" s="167">
        <f aca="true" t="shared" si="106" ref="I91:I109">H91*E91</f>
        <v>56.405821080735535</v>
      </c>
      <c r="J91" s="168">
        <f aca="true" t="shared" si="107" ref="J91:J109">G91+I91</f>
        <v>417.4030759974429</v>
      </c>
      <c r="K91" s="345">
        <f aca="true" t="shared" si="108" ref="K91:K109">J91/E91</f>
        <v>208.70153799872145</v>
      </c>
      <c r="L91" s="113"/>
      <c r="M91" s="171">
        <f>320*1.5</f>
        <v>480</v>
      </c>
      <c r="N91" s="172">
        <v>75</v>
      </c>
      <c r="O91" s="9"/>
      <c r="P91" s="171"/>
      <c r="Q91" s="172"/>
    </row>
    <row r="92" spans="1:17" ht="16.5">
      <c r="A92" s="264">
        <f aca="true" t="shared" si="109" ref="A92:A95">A91+1</f>
        <v>74</v>
      </c>
      <c r="B92" s="249" t="s">
        <v>189</v>
      </c>
      <c r="C92" s="246" t="s">
        <v>15</v>
      </c>
      <c r="D92" s="162">
        <v>1</v>
      </c>
      <c r="E92" s="162">
        <v>1</v>
      </c>
      <c r="F92" s="226">
        <f t="shared" si="103"/>
        <v>251.9460008272854</v>
      </c>
      <c r="G92" s="167">
        <f t="shared" si="104"/>
        <v>251.9460008272854</v>
      </c>
      <c r="H92" s="227">
        <f t="shared" si="105"/>
        <v>28.202910540367768</v>
      </c>
      <c r="I92" s="167">
        <f t="shared" si="106"/>
        <v>28.202910540367768</v>
      </c>
      <c r="J92" s="168">
        <f t="shared" si="107"/>
        <v>280.14891136765317</v>
      </c>
      <c r="K92" s="345">
        <f t="shared" si="108"/>
        <v>280.14891136765317</v>
      </c>
      <c r="L92" s="113"/>
      <c r="M92" s="171">
        <v>670</v>
      </c>
      <c r="N92" s="172">
        <v>75</v>
      </c>
      <c r="O92" s="9"/>
      <c r="P92" s="171"/>
      <c r="Q92" s="172"/>
    </row>
    <row r="93" spans="1:17" ht="16.5">
      <c r="A93" s="264">
        <f t="shared" si="109"/>
        <v>75</v>
      </c>
      <c r="B93" s="249" t="s">
        <v>190</v>
      </c>
      <c r="C93" s="246" t="s">
        <v>15</v>
      </c>
      <c r="D93" s="162">
        <v>1</v>
      </c>
      <c r="E93" s="162">
        <v>2</v>
      </c>
      <c r="F93" s="226">
        <f t="shared" si="103"/>
        <v>473.80889707817846</v>
      </c>
      <c r="G93" s="167">
        <f t="shared" si="104"/>
        <v>947.6177941563569</v>
      </c>
      <c r="H93" s="227">
        <f t="shared" si="105"/>
        <v>28.202910540367768</v>
      </c>
      <c r="I93" s="167">
        <f t="shared" si="106"/>
        <v>56.405821080735535</v>
      </c>
      <c r="J93" s="168">
        <f t="shared" si="107"/>
        <v>1004.0236152370925</v>
      </c>
      <c r="K93" s="345">
        <f t="shared" si="108"/>
        <v>502.01180761854624</v>
      </c>
      <c r="L93" s="113"/>
      <c r="M93" s="171">
        <v>1260</v>
      </c>
      <c r="N93" s="172">
        <v>75</v>
      </c>
      <c r="O93" s="9"/>
      <c r="P93" s="171"/>
      <c r="Q93" s="172"/>
    </row>
    <row r="94" spans="1:17" ht="16.5">
      <c r="A94" s="264">
        <f t="shared" si="109"/>
        <v>76</v>
      </c>
      <c r="B94" s="249" t="s">
        <v>191</v>
      </c>
      <c r="C94" s="246" t="s">
        <v>15</v>
      </c>
      <c r="D94" s="162">
        <v>1</v>
      </c>
      <c r="E94" s="162">
        <v>2</v>
      </c>
      <c r="F94" s="226">
        <f t="shared" si="103"/>
        <v>251.9460008272854</v>
      </c>
      <c r="G94" s="167">
        <f t="shared" si="104"/>
        <v>503.8920016545708</v>
      </c>
      <c r="H94" s="227">
        <f t="shared" si="105"/>
        <v>28.202910540367768</v>
      </c>
      <c r="I94" s="167">
        <f t="shared" si="106"/>
        <v>56.405821080735535</v>
      </c>
      <c r="J94" s="168">
        <f t="shared" si="107"/>
        <v>560.2978227353063</v>
      </c>
      <c r="K94" s="345">
        <f t="shared" si="108"/>
        <v>280.14891136765317</v>
      </c>
      <c r="L94" s="113"/>
      <c r="M94" s="171">
        <v>670</v>
      </c>
      <c r="N94" s="172">
        <v>75</v>
      </c>
      <c r="O94" s="9"/>
      <c r="P94" s="171"/>
      <c r="Q94" s="172"/>
    </row>
    <row r="95" spans="1:17" ht="16.5">
      <c r="A95" s="264">
        <f t="shared" si="109"/>
        <v>77</v>
      </c>
      <c r="B95" s="249" t="s">
        <v>192</v>
      </c>
      <c r="C95" s="246" t="s">
        <v>15</v>
      </c>
      <c r="D95" s="162">
        <v>1</v>
      </c>
      <c r="E95" s="162">
        <v>4</v>
      </c>
      <c r="F95" s="226">
        <f t="shared" si="103"/>
        <v>165.45707517015757</v>
      </c>
      <c r="G95" s="167">
        <f t="shared" si="104"/>
        <v>661.8283006806303</v>
      </c>
      <c r="H95" s="227">
        <f t="shared" si="105"/>
        <v>28.202910540367768</v>
      </c>
      <c r="I95" s="167">
        <f t="shared" si="106"/>
        <v>112.81164216147107</v>
      </c>
      <c r="J95" s="168">
        <f t="shared" si="107"/>
        <v>774.6399428421014</v>
      </c>
      <c r="K95" s="345">
        <f t="shared" si="108"/>
        <v>193.65998571052535</v>
      </c>
      <c r="L95" s="113"/>
      <c r="M95" s="171">
        <v>440</v>
      </c>
      <c r="N95" s="172">
        <v>75</v>
      </c>
      <c r="O95" s="9"/>
      <c r="P95" s="171"/>
      <c r="Q95" s="172"/>
    </row>
    <row r="96" spans="1:17" ht="16.5">
      <c r="A96" s="264">
        <f>A95+1</f>
        <v>78</v>
      </c>
      <c r="B96" s="249" t="s">
        <v>193</v>
      </c>
      <c r="C96" s="246" t="s">
        <v>15</v>
      </c>
      <c r="D96" s="162">
        <v>1</v>
      </c>
      <c r="E96" s="162">
        <v>1</v>
      </c>
      <c r="F96" s="226">
        <f t="shared" si="103"/>
        <v>319.63298612416804</v>
      </c>
      <c r="G96" s="167">
        <f t="shared" si="104"/>
        <v>319.63298612416804</v>
      </c>
      <c r="H96" s="227">
        <f t="shared" si="105"/>
        <v>28.202910540367768</v>
      </c>
      <c r="I96" s="167">
        <f t="shared" si="106"/>
        <v>28.202910540367768</v>
      </c>
      <c r="J96" s="168">
        <f t="shared" si="107"/>
        <v>347.8358966645358</v>
      </c>
      <c r="K96" s="345">
        <f t="shared" si="108"/>
        <v>347.8358966645358</v>
      </c>
      <c r="L96" s="113"/>
      <c r="M96" s="171">
        <v>850</v>
      </c>
      <c r="N96" s="172">
        <v>75</v>
      </c>
      <c r="O96" s="9"/>
      <c r="P96" s="171"/>
      <c r="Q96" s="172"/>
    </row>
    <row r="97" spans="1:17" ht="16.5">
      <c r="A97" s="264">
        <f aca="true" t="shared" si="110" ref="A97:A100">A96+1</f>
        <v>79</v>
      </c>
      <c r="B97" s="249" t="s">
        <v>194</v>
      </c>
      <c r="C97" s="246" t="s">
        <v>15</v>
      </c>
      <c r="D97" s="162">
        <v>1</v>
      </c>
      <c r="E97" s="162">
        <v>2</v>
      </c>
      <c r="F97" s="226">
        <f t="shared" si="103"/>
        <v>353.4764787726093</v>
      </c>
      <c r="G97" s="167">
        <f t="shared" si="104"/>
        <v>706.9529575452186</v>
      </c>
      <c r="H97" s="227">
        <f t="shared" si="105"/>
        <v>28.202910540367768</v>
      </c>
      <c r="I97" s="167">
        <f t="shared" si="106"/>
        <v>56.405821080735535</v>
      </c>
      <c r="J97" s="168">
        <f t="shared" si="107"/>
        <v>763.3587786259542</v>
      </c>
      <c r="K97" s="345">
        <f t="shared" si="108"/>
        <v>381.6793893129771</v>
      </c>
      <c r="L97" s="113"/>
      <c r="M97" s="171">
        <v>940</v>
      </c>
      <c r="N97" s="172">
        <v>75</v>
      </c>
      <c r="O97" s="9"/>
      <c r="P97" s="171"/>
      <c r="Q97" s="172"/>
    </row>
    <row r="98" spans="1:17" ht="16.5">
      <c r="A98" s="264">
        <f>A97+1</f>
        <v>80</v>
      </c>
      <c r="B98" s="249" t="s">
        <v>195</v>
      </c>
      <c r="C98" s="246" t="s">
        <v>15</v>
      </c>
      <c r="D98" s="162">
        <v>1</v>
      </c>
      <c r="E98" s="162">
        <v>10</v>
      </c>
      <c r="F98" s="226">
        <f t="shared" si="103"/>
        <v>368.51803106080547</v>
      </c>
      <c r="G98" s="167">
        <f t="shared" si="104"/>
        <v>3685.1803106080547</v>
      </c>
      <c r="H98" s="227">
        <f t="shared" si="105"/>
        <v>28.202910540367768</v>
      </c>
      <c r="I98" s="167">
        <f t="shared" si="106"/>
        <v>282.0291054036777</v>
      </c>
      <c r="J98" s="168">
        <f t="shared" si="107"/>
        <v>3967.209416011732</v>
      </c>
      <c r="K98" s="345">
        <f t="shared" si="108"/>
        <v>396.7209416011732</v>
      </c>
      <c r="L98" s="113"/>
      <c r="M98" s="171">
        <v>980</v>
      </c>
      <c r="N98" s="172">
        <v>75</v>
      </c>
      <c r="O98" s="9"/>
      <c r="P98" s="171"/>
      <c r="Q98" s="172"/>
    </row>
    <row r="99" spans="1:17" ht="16.5">
      <c r="A99" s="264">
        <f t="shared" si="110"/>
        <v>81</v>
      </c>
      <c r="B99" s="249" t="s">
        <v>196</v>
      </c>
      <c r="C99" s="246" t="s">
        <v>15</v>
      </c>
      <c r="D99" s="162">
        <v>1</v>
      </c>
      <c r="E99" s="162">
        <v>1</v>
      </c>
      <c r="F99" s="226">
        <f t="shared" si="103"/>
        <v>244.4252246831873</v>
      </c>
      <c r="G99" s="167">
        <f t="shared" si="104"/>
        <v>244.4252246831873</v>
      </c>
      <c r="H99" s="227">
        <f t="shared" si="105"/>
        <v>28.202910540367768</v>
      </c>
      <c r="I99" s="167">
        <f t="shared" si="106"/>
        <v>28.202910540367768</v>
      </c>
      <c r="J99" s="168">
        <f t="shared" si="107"/>
        <v>272.6281352235551</v>
      </c>
      <c r="K99" s="345">
        <f t="shared" si="108"/>
        <v>272.6281352235551</v>
      </c>
      <c r="L99" s="113"/>
      <c r="M99" s="171">
        <v>650</v>
      </c>
      <c r="N99" s="172">
        <v>75</v>
      </c>
      <c r="O99" s="9"/>
      <c r="P99" s="171"/>
      <c r="Q99" s="172"/>
    </row>
    <row r="100" spans="1:17" ht="16.5">
      <c r="A100" s="264">
        <f t="shared" si="110"/>
        <v>82</v>
      </c>
      <c r="B100" s="249" t="s">
        <v>197</v>
      </c>
      <c r="C100" s="246" t="s">
        <v>15</v>
      </c>
      <c r="D100" s="162">
        <v>1</v>
      </c>
      <c r="E100" s="162">
        <v>2</v>
      </c>
      <c r="F100" s="226">
        <f t="shared" si="103"/>
        <v>157.9362990260595</v>
      </c>
      <c r="G100" s="167">
        <f t="shared" si="104"/>
        <v>315.872598052119</v>
      </c>
      <c r="H100" s="227">
        <f t="shared" si="105"/>
        <v>28.202910540367768</v>
      </c>
      <c r="I100" s="167">
        <f t="shared" si="106"/>
        <v>56.405821080735535</v>
      </c>
      <c r="J100" s="168">
        <f t="shared" si="107"/>
        <v>372.27841913285454</v>
      </c>
      <c r="K100" s="345">
        <f t="shared" si="108"/>
        <v>186.13920956642727</v>
      </c>
      <c r="L100" s="113"/>
      <c r="M100" s="171">
        <v>420</v>
      </c>
      <c r="N100" s="172">
        <v>75</v>
      </c>
      <c r="O100" s="9"/>
      <c r="P100" s="171"/>
      <c r="Q100" s="172"/>
    </row>
    <row r="101" spans="1:17" ht="16.5">
      <c r="A101" s="264">
        <f>A100+1</f>
        <v>83</v>
      </c>
      <c r="B101" s="249" t="s">
        <v>198</v>
      </c>
      <c r="C101" s="246" t="s">
        <v>15</v>
      </c>
      <c r="D101" s="162">
        <v>1</v>
      </c>
      <c r="E101" s="162">
        <v>2</v>
      </c>
      <c r="F101" s="226">
        <f t="shared" si="103"/>
        <v>169.2174632422066</v>
      </c>
      <c r="G101" s="167">
        <f t="shared" si="104"/>
        <v>338.4349264844132</v>
      </c>
      <c r="H101" s="227">
        <f t="shared" si="105"/>
        <v>28.202910540367768</v>
      </c>
      <c r="I101" s="167">
        <f t="shared" si="106"/>
        <v>56.405821080735535</v>
      </c>
      <c r="J101" s="168">
        <f t="shared" si="107"/>
        <v>394.8407475651487</v>
      </c>
      <c r="K101" s="345">
        <f t="shared" si="108"/>
        <v>197.42037378257436</v>
      </c>
      <c r="L101" s="113"/>
      <c r="M101" s="171">
        <v>450</v>
      </c>
      <c r="N101" s="172">
        <v>75</v>
      </c>
      <c r="O101" s="9"/>
      <c r="P101" s="171"/>
      <c r="Q101" s="172"/>
    </row>
    <row r="102" spans="1:17" ht="16.5">
      <c r="A102" s="264">
        <f>A101+1</f>
        <v>84</v>
      </c>
      <c r="B102" s="249" t="s">
        <v>199</v>
      </c>
      <c r="C102" s="246" t="s">
        <v>15</v>
      </c>
      <c r="D102" s="162">
        <v>1</v>
      </c>
      <c r="E102" s="162">
        <v>2</v>
      </c>
      <c r="F102" s="226">
        <f t="shared" si="103"/>
        <v>233.1440604670402</v>
      </c>
      <c r="G102" s="167">
        <f t="shared" si="104"/>
        <v>466.2881209340804</v>
      </c>
      <c r="H102" s="227">
        <f t="shared" si="105"/>
        <v>28.202910540367768</v>
      </c>
      <c r="I102" s="167">
        <f t="shared" si="106"/>
        <v>56.405821080735535</v>
      </c>
      <c r="J102" s="168">
        <f t="shared" si="107"/>
        <v>522.6939420148159</v>
      </c>
      <c r="K102" s="345">
        <f t="shared" si="108"/>
        <v>261.34697100740794</v>
      </c>
      <c r="L102" s="113"/>
      <c r="M102" s="171">
        <v>620</v>
      </c>
      <c r="N102" s="172">
        <v>75</v>
      </c>
      <c r="O102" s="9"/>
      <c r="P102" s="171"/>
      <c r="Q102" s="172"/>
    </row>
    <row r="103" spans="1:17" ht="16.5">
      <c r="A103" s="264">
        <f>A102+1</f>
        <v>85</v>
      </c>
      <c r="B103" s="249" t="s">
        <v>200</v>
      </c>
      <c r="C103" s="246" t="s">
        <v>15</v>
      </c>
      <c r="D103" s="162">
        <v>1</v>
      </c>
      <c r="E103" s="162">
        <v>3</v>
      </c>
      <c r="F103" s="226">
        <f aca="true" t="shared" si="111" ref="F103:F106">M103/$J$4</f>
        <v>244.4252246831873</v>
      </c>
      <c r="G103" s="167">
        <f aca="true" t="shared" si="112" ref="G103:G106">F103*E103</f>
        <v>733.275674049562</v>
      </c>
      <c r="H103" s="227">
        <f aca="true" t="shared" si="113" ref="H103:H106">N103/$J$4</f>
        <v>28.202910540367768</v>
      </c>
      <c r="I103" s="167">
        <f aca="true" t="shared" si="114" ref="I103:I106">H103*E103</f>
        <v>84.6087316211033</v>
      </c>
      <c r="J103" s="168">
        <f aca="true" t="shared" si="115" ref="J103:J106">G103+I103</f>
        <v>817.8844056706653</v>
      </c>
      <c r="K103" s="345">
        <f aca="true" t="shared" si="116" ref="K103:K106">J103/E103</f>
        <v>272.6281352235551</v>
      </c>
      <c r="L103" s="113"/>
      <c r="M103" s="171">
        <v>650</v>
      </c>
      <c r="N103" s="172">
        <v>75</v>
      </c>
      <c r="O103" s="9"/>
      <c r="P103" s="171"/>
      <c r="Q103" s="172"/>
    </row>
    <row r="104" spans="1:17" ht="16.5">
      <c r="A104" s="264">
        <f aca="true" t="shared" si="117" ref="A104:A105">A103+1</f>
        <v>86</v>
      </c>
      <c r="B104" s="249" t="s">
        <v>201</v>
      </c>
      <c r="C104" s="246" t="s">
        <v>15</v>
      </c>
      <c r="D104" s="162">
        <v>1</v>
      </c>
      <c r="E104" s="162">
        <v>2</v>
      </c>
      <c r="F104" s="226">
        <f t="shared" si="111"/>
        <v>334.67453841236414</v>
      </c>
      <c r="G104" s="167">
        <f t="shared" si="112"/>
        <v>669.3490768247283</v>
      </c>
      <c r="H104" s="227">
        <f t="shared" si="113"/>
        <v>28.202910540367768</v>
      </c>
      <c r="I104" s="167">
        <f t="shared" si="114"/>
        <v>56.405821080735535</v>
      </c>
      <c r="J104" s="168">
        <f t="shared" si="115"/>
        <v>725.7548979054638</v>
      </c>
      <c r="K104" s="345">
        <f t="shared" si="116"/>
        <v>362.8774489527319</v>
      </c>
      <c r="L104" s="113"/>
      <c r="M104" s="171">
        <v>890</v>
      </c>
      <c r="N104" s="172">
        <v>75</v>
      </c>
      <c r="O104" s="9"/>
      <c r="P104" s="171"/>
      <c r="Q104" s="172"/>
    </row>
    <row r="105" spans="1:17" ht="16.5">
      <c r="A105" s="264">
        <f t="shared" si="117"/>
        <v>87</v>
      </c>
      <c r="B105" s="249" t="s">
        <v>202</v>
      </c>
      <c r="C105" s="246" t="s">
        <v>15</v>
      </c>
      <c r="D105" s="162">
        <v>1</v>
      </c>
      <c r="E105" s="162">
        <v>3</v>
      </c>
      <c r="F105" s="226">
        <f t="shared" si="111"/>
        <v>421.16346406949197</v>
      </c>
      <c r="G105" s="167">
        <f t="shared" si="112"/>
        <v>1263.490392208476</v>
      </c>
      <c r="H105" s="227">
        <f t="shared" si="113"/>
        <v>28.202910540367768</v>
      </c>
      <c r="I105" s="167">
        <f t="shared" si="114"/>
        <v>84.6087316211033</v>
      </c>
      <c r="J105" s="168">
        <f t="shared" si="115"/>
        <v>1348.0991238295792</v>
      </c>
      <c r="K105" s="345">
        <f t="shared" si="116"/>
        <v>449.36637460985975</v>
      </c>
      <c r="L105" s="113"/>
      <c r="M105" s="171">
        <v>1120</v>
      </c>
      <c r="N105" s="172">
        <v>75</v>
      </c>
      <c r="O105" s="9"/>
      <c r="P105" s="171"/>
      <c r="Q105" s="172"/>
    </row>
    <row r="106" spans="1:17" ht="16.5">
      <c r="A106" s="264">
        <f>A105+1</f>
        <v>88</v>
      </c>
      <c r="B106" s="249" t="s">
        <v>203</v>
      </c>
      <c r="C106" s="246" t="s">
        <v>15</v>
      </c>
      <c r="D106" s="162">
        <v>1</v>
      </c>
      <c r="E106" s="162">
        <v>2</v>
      </c>
      <c r="F106" s="226">
        <f t="shared" si="111"/>
        <v>564.0582108073553</v>
      </c>
      <c r="G106" s="167">
        <f t="shared" si="112"/>
        <v>1128.1164216147106</v>
      </c>
      <c r="H106" s="227">
        <f t="shared" si="113"/>
        <v>28.202910540367768</v>
      </c>
      <c r="I106" s="167">
        <f t="shared" si="114"/>
        <v>56.405821080735535</v>
      </c>
      <c r="J106" s="168">
        <f t="shared" si="115"/>
        <v>1184.522242695446</v>
      </c>
      <c r="K106" s="345">
        <f t="shared" si="116"/>
        <v>592.261121347723</v>
      </c>
      <c r="L106" s="113"/>
      <c r="M106" s="171">
        <v>1500</v>
      </c>
      <c r="N106" s="172">
        <v>75</v>
      </c>
      <c r="O106" s="9"/>
      <c r="P106" s="171"/>
      <c r="Q106" s="172"/>
    </row>
    <row r="107" spans="1:17" ht="16.5">
      <c r="A107" s="264">
        <f>A106+1</f>
        <v>89</v>
      </c>
      <c r="B107" s="249" t="s">
        <v>204</v>
      </c>
      <c r="C107" s="246" t="s">
        <v>15</v>
      </c>
      <c r="D107" s="162">
        <v>1</v>
      </c>
      <c r="E107" s="162">
        <v>1</v>
      </c>
      <c r="F107" s="226">
        <f t="shared" si="103"/>
        <v>564.0582108073553</v>
      </c>
      <c r="G107" s="167">
        <f t="shared" si="104"/>
        <v>564.0582108073553</v>
      </c>
      <c r="H107" s="227">
        <f t="shared" si="105"/>
        <v>28.202910540367768</v>
      </c>
      <c r="I107" s="167">
        <f t="shared" si="106"/>
        <v>28.202910540367768</v>
      </c>
      <c r="J107" s="168">
        <f t="shared" si="107"/>
        <v>592.261121347723</v>
      </c>
      <c r="K107" s="345">
        <f t="shared" si="108"/>
        <v>592.261121347723</v>
      </c>
      <c r="L107" s="113"/>
      <c r="M107" s="171">
        <v>1500</v>
      </c>
      <c r="N107" s="172">
        <v>75</v>
      </c>
      <c r="O107" s="9"/>
      <c r="P107" s="171"/>
      <c r="Q107" s="172"/>
    </row>
    <row r="108" spans="1:17" ht="16.5">
      <c r="A108" s="264">
        <f aca="true" t="shared" si="118" ref="A108:A109">A107+1</f>
        <v>90</v>
      </c>
      <c r="B108" s="249" t="s">
        <v>205</v>
      </c>
      <c r="C108" s="246" t="s">
        <v>15</v>
      </c>
      <c r="D108" s="162">
        <v>1</v>
      </c>
      <c r="E108" s="162">
        <v>1</v>
      </c>
      <c r="F108" s="226">
        <f t="shared" si="103"/>
        <v>545.2562704471102</v>
      </c>
      <c r="G108" s="167">
        <f t="shared" si="104"/>
        <v>545.2562704471102</v>
      </c>
      <c r="H108" s="227">
        <f t="shared" si="105"/>
        <v>28.202910540367768</v>
      </c>
      <c r="I108" s="167">
        <f t="shared" si="106"/>
        <v>28.202910540367768</v>
      </c>
      <c r="J108" s="168">
        <f t="shared" si="107"/>
        <v>573.4591809874779</v>
      </c>
      <c r="K108" s="345">
        <f t="shared" si="108"/>
        <v>573.4591809874779</v>
      </c>
      <c r="L108" s="113"/>
      <c r="M108" s="171">
        <v>1450</v>
      </c>
      <c r="N108" s="172">
        <v>75</v>
      </c>
      <c r="O108" s="9"/>
      <c r="P108" s="171"/>
      <c r="Q108" s="172"/>
    </row>
    <row r="109" spans="1:17" ht="16.5">
      <c r="A109" s="264">
        <f t="shared" si="118"/>
        <v>91</v>
      </c>
      <c r="B109" s="249" t="s">
        <v>206</v>
      </c>
      <c r="C109" s="246" t="s">
        <v>15</v>
      </c>
      <c r="D109" s="162">
        <v>1</v>
      </c>
      <c r="E109" s="162">
        <v>1</v>
      </c>
      <c r="F109" s="226">
        <f t="shared" si="103"/>
        <v>120.33241830556913</v>
      </c>
      <c r="G109" s="167">
        <f t="shared" si="104"/>
        <v>120.33241830556913</v>
      </c>
      <c r="H109" s="227">
        <f t="shared" si="105"/>
        <v>28.202910540367768</v>
      </c>
      <c r="I109" s="167">
        <f t="shared" si="106"/>
        <v>28.202910540367768</v>
      </c>
      <c r="J109" s="168">
        <f t="shared" si="107"/>
        <v>148.5353288459369</v>
      </c>
      <c r="K109" s="345">
        <f t="shared" si="108"/>
        <v>148.5353288459369</v>
      </c>
      <c r="L109" s="113"/>
      <c r="M109" s="171">
        <v>320</v>
      </c>
      <c r="N109" s="172">
        <v>75</v>
      </c>
      <c r="O109" s="9"/>
      <c r="P109" s="171"/>
      <c r="Q109" s="172"/>
    </row>
    <row r="110" spans="1:17" ht="16.5">
      <c r="A110" s="264"/>
      <c r="B110" s="247" t="s">
        <v>207</v>
      </c>
      <c r="C110" s="246"/>
      <c r="D110" s="162"/>
      <c r="E110" s="162"/>
      <c r="F110" s="226"/>
      <c r="G110" s="164"/>
      <c r="H110" s="162"/>
      <c r="I110" s="164"/>
      <c r="J110" s="166"/>
      <c r="K110" s="344"/>
      <c r="L110" s="113"/>
      <c r="M110" s="171"/>
      <c r="N110" s="172"/>
      <c r="O110" s="9"/>
      <c r="P110" s="171"/>
      <c r="Q110" s="172"/>
    </row>
    <row r="111" spans="1:17" ht="16.5">
      <c r="A111" s="264">
        <f>A109+1</f>
        <v>92</v>
      </c>
      <c r="B111" s="249" t="s">
        <v>192</v>
      </c>
      <c r="C111" s="246" t="s">
        <v>15</v>
      </c>
      <c r="D111" s="162">
        <v>1</v>
      </c>
      <c r="E111" s="162">
        <v>4</v>
      </c>
      <c r="F111" s="226">
        <f aca="true" t="shared" si="119" ref="F111:F125">M111/$J$4</f>
        <v>24.76021202544279</v>
      </c>
      <c r="G111" s="167">
        <f aca="true" t="shared" si="120" ref="G111:G125">F111*E111</f>
        <v>99.04084810177116</v>
      </c>
      <c r="H111" s="227">
        <f aca="true" t="shared" si="121" ref="H111:H125">N111/$J$4</f>
        <v>9.400970180122588</v>
      </c>
      <c r="I111" s="167">
        <f aca="true" t="shared" si="122" ref="I111:I125">H111*E111</f>
        <v>37.60388072049035</v>
      </c>
      <c r="J111" s="168">
        <f aca="true" t="shared" si="123" ref="J111:J125">G111+I111</f>
        <v>136.64472882226153</v>
      </c>
      <c r="K111" s="345">
        <f aca="true" t="shared" si="124" ref="K111:K125">J111/E111</f>
        <v>34.16118220556538</v>
      </c>
      <c r="L111" s="113"/>
      <c r="M111" s="377">
        <v>65.84483183926001</v>
      </c>
      <c r="N111" s="372">
        <v>25</v>
      </c>
      <c r="O111" s="9"/>
      <c r="P111" s="355" t="s">
        <v>487</v>
      </c>
      <c r="Q111" s="172"/>
    </row>
    <row r="112" spans="1:17" ht="16.5">
      <c r="A112" s="264">
        <f aca="true" t="shared" si="125" ref="A112:A115">A111+1</f>
        <v>93</v>
      </c>
      <c r="B112" s="249" t="s">
        <v>208</v>
      </c>
      <c r="C112" s="246" t="s">
        <v>15</v>
      </c>
      <c r="D112" s="162">
        <v>1</v>
      </c>
      <c r="E112" s="162">
        <v>4</v>
      </c>
      <c r="F112" s="226">
        <f t="shared" si="119"/>
        <v>31.239407640311367</v>
      </c>
      <c r="G112" s="167">
        <f t="shared" si="120"/>
        <v>124.95763056124547</v>
      </c>
      <c r="H112" s="227">
        <f t="shared" si="121"/>
        <v>9.400970180122588</v>
      </c>
      <c r="I112" s="167">
        <f t="shared" si="122"/>
        <v>37.60388072049035</v>
      </c>
      <c r="J112" s="168">
        <f t="shared" si="123"/>
        <v>162.56151128173582</v>
      </c>
      <c r="K112" s="345">
        <f t="shared" si="124"/>
        <v>40.640377820433955</v>
      </c>
      <c r="L112" s="113"/>
      <c r="M112" s="377">
        <v>83.07495673788002</v>
      </c>
      <c r="N112" s="372">
        <v>25</v>
      </c>
      <c r="O112" s="9"/>
      <c r="P112" s="355" t="s">
        <v>487</v>
      </c>
      <c r="Q112" s="172"/>
    </row>
    <row r="113" spans="1:17" ht="16.5">
      <c r="A113" s="264">
        <f t="shared" si="125"/>
        <v>94</v>
      </c>
      <c r="B113" s="249" t="s">
        <v>209</v>
      </c>
      <c r="C113" s="246" t="s">
        <v>15</v>
      </c>
      <c r="D113" s="162">
        <v>1</v>
      </c>
      <c r="E113" s="162">
        <v>1</v>
      </c>
      <c r="F113" s="226">
        <f t="shared" si="119"/>
        <v>36.630066376091456</v>
      </c>
      <c r="G113" s="167">
        <f t="shared" si="120"/>
        <v>36.630066376091456</v>
      </c>
      <c r="H113" s="227">
        <f t="shared" si="121"/>
        <v>9.400970180122588</v>
      </c>
      <c r="I113" s="167">
        <f t="shared" si="122"/>
        <v>9.400970180122588</v>
      </c>
      <c r="J113" s="168">
        <f t="shared" si="123"/>
        <v>46.03103655621405</v>
      </c>
      <c r="K113" s="345">
        <f t="shared" si="124"/>
        <v>46.03103655621405</v>
      </c>
      <c r="L113" s="113"/>
      <c r="M113" s="377">
        <v>97.41033551394001</v>
      </c>
      <c r="N113" s="372">
        <v>25</v>
      </c>
      <c r="O113" s="9"/>
      <c r="P113" s="355" t="s">
        <v>487</v>
      </c>
      <c r="Q113" s="172"/>
    </row>
    <row r="114" spans="1:17" ht="16.5">
      <c r="A114" s="264">
        <f t="shared" si="125"/>
        <v>95</v>
      </c>
      <c r="B114" s="249" t="s">
        <v>210</v>
      </c>
      <c r="C114" s="246" t="s">
        <v>15</v>
      </c>
      <c r="D114" s="162">
        <v>1</v>
      </c>
      <c r="E114" s="162">
        <v>4</v>
      </c>
      <c r="F114" s="226">
        <f t="shared" si="119"/>
        <v>35.61356502576618</v>
      </c>
      <c r="G114" s="167">
        <f t="shared" si="120"/>
        <v>142.4542601030647</v>
      </c>
      <c r="H114" s="227">
        <f t="shared" si="121"/>
        <v>9.400970180122588</v>
      </c>
      <c r="I114" s="167">
        <f t="shared" si="122"/>
        <v>37.60388072049035</v>
      </c>
      <c r="J114" s="168">
        <f t="shared" si="123"/>
        <v>180.05814082355505</v>
      </c>
      <c r="K114" s="345">
        <f t="shared" si="124"/>
        <v>45.01453520588876</v>
      </c>
      <c r="L114" s="113"/>
      <c r="M114" s="377">
        <v>94.70715347302</v>
      </c>
      <c r="N114" s="372">
        <v>25</v>
      </c>
      <c r="O114" s="9"/>
      <c r="P114" s="355" t="s">
        <v>487</v>
      </c>
      <c r="Q114" s="172"/>
    </row>
    <row r="115" spans="1:17" ht="16.5">
      <c r="A115" s="264">
        <f t="shared" si="125"/>
        <v>96</v>
      </c>
      <c r="B115" s="249" t="s">
        <v>184</v>
      </c>
      <c r="C115" s="246" t="s">
        <v>15</v>
      </c>
      <c r="D115" s="162">
        <v>1</v>
      </c>
      <c r="E115" s="162">
        <v>1</v>
      </c>
      <c r="F115" s="226">
        <f t="shared" si="119"/>
        <v>21.366538225931638</v>
      </c>
      <c r="G115" s="167">
        <f t="shared" si="120"/>
        <v>21.366538225931638</v>
      </c>
      <c r="H115" s="227">
        <f t="shared" si="121"/>
        <v>9.400970180122588</v>
      </c>
      <c r="I115" s="167">
        <f t="shared" si="122"/>
        <v>9.400970180122588</v>
      </c>
      <c r="J115" s="168">
        <f t="shared" si="123"/>
        <v>30.767508406054226</v>
      </c>
      <c r="K115" s="345">
        <f t="shared" si="124"/>
        <v>30.767508406054226</v>
      </c>
      <c r="L115" s="113"/>
      <c r="M115" s="377">
        <v>56.820035104220004</v>
      </c>
      <c r="N115" s="372">
        <v>25</v>
      </c>
      <c r="O115" s="362"/>
      <c r="P115" s="355" t="s">
        <v>487</v>
      </c>
      <c r="Q115" s="172"/>
    </row>
    <row r="116" spans="1:17" ht="16.5">
      <c r="A116" s="264">
        <f>A115+1</f>
        <v>97</v>
      </c>
      <c r="B116" s="249" t="s">
        <v>211</v>
      </c>
      <c r="C116" s="246" t="s">
        <v>15</v>
      </c>
      <c r="D116" s="162">
        <v>1</v>
      </c>
      <c r="E116" s="162">
        <v>10</v>
      </c>
      <c r="F116" s="226">
        <f t="shared" si="119"/>
        <v>16.280029500485092</v>
      </c>
      <c r="G116" s="167">
        <f t="shared" si="120"/>
        <v>162.8002950048509</v>
      </c>
      <c r="H116" s="227">
        <f t="shared" si="121"/>
        <v>9.400970180122588</v>
      </c>
      <c r="I116" s="167">
        <f t="shared" si="122"/>
        <v>94.00970180122587</v>
      </c>
      <c r="J116" s="168">
        <f t="shared" si="123"/>
        <v>256.8099968060768</v>
      </c>
      <c r="K116" s="345">
        <f t="shared" si="124"/>
        <v>25.68099968060768</v>
      </c>
      <c r="L116" s="113"/>
      <c r="M116" s="377">
        <v>43.293482450640006</v>
      </c>
      <c r="N116" s="372">
        <v>25</v>
      </c>
      <c r="O116" s="362"/>
      <c r="P116" s="355" t="s">
        <v>487</v>
      </c>
      <c r="Q116" s="172"/>
    </row>
    <row r="117" spans="1:17" ht="16.5">
      <c r="A117" s="264">
        <f aca="true" t="shared" si="126" ref="A117:A120">A116+1</f>
        <v>98</v>
      </c>
      <c r="B117" s="249" t="s">
        <v>197</v>
      </c>
      <c r="C117" s="246" t="s">
        <v>15</v>
      </c>
      <c r="D117" s="162">
        <v>1</v>
      </c>
      <c r="E117" s="162">
        <v>9</v>
      </c>
      <c r="F117" s="226">
        <f t="shared" si="119"/>
        <v>17.63669862552552</v>
      </c>
      <c r="G117" s="167">
        <f t="shared" si="120"/>
        <v>158.73028762972967</v>
      </c>
      <c r="H117" s="227">
        <f t="shared" si="121"/>
        <v>9.400970180122588</v>
      </c>
      <c r="I117" s="167">
        <f t="shared" si="122"/>
        <v>84.60873162110329</v>
      </c>
      <c r="J117" s="168">
        <f t="shared" si="123"/>
        <v>243.33901925083296</v>
      </c>
      <c r="K117" s="345">
        <f t="shared" si="124"/>
        <v>27.037668805648106</v>
      </c>
      <c r="L117" s="113"/>
      <c r="M117" s="377">
        <v>46.90127265486001</v>
      </c>
      <c r="N117" s="372">
        <v>25</v>
      </c>
      <c r="O117" s="362"/>
      <c r="P117" s="355" t="s">
        <v>487</v>
      </c>
      <c r="Q117" s="172"/>
    </row>
    <row r="118" spans="1:17" ht="16.5">
      <c r="A118" s="264">
        <f>A117+1</f>
        <v>99</v>
      </c>
      <c r="B118" s="249" t="s">
        <v>198</v>
      </c>
      <c r="C118" s="246" t="s">
        <v>15</v>
      </c>
      <c r="D118" s="162">
        <v>1</v>
      </c>
      <c r="E118" s="162">
        <v>3</v>
      </c>
      <c r="F118" s="226">
        <f t="shared" si="119"/>
        <v>21.366538225931638</v>
      </c>
      <c r="G118" s="167">
        <f t="shared" si="120"/>
        <v>64.09961467779492</v>
      </c>
      <c r="H118" s="227">
        <f t="shared" si="121"/>
        <v>9.400970180122588</v>
      </c>
      <c r="I118" s="167">
        <f t="shared" si="122"/>
        <v>28.202910540367764</v>
      </c>
      <c r="J118" s="168">
        <f t="shared" si="123"/>
        <v>92.30252521816269</v>
      </c>
      <c r="K118" s="345">
        <f t="shared" si="124"/>
        <v>30.76750840605423</v>
      </c>
      <c r="L118" s="113"/>
      <c r="M118" s="377">
        <v>56.820035104220004</v>
      </c>
      <c r="N118" s="372">
        <v>25</v>
      </c>
      <c r="O118" s="362"/>
      <c r="P118" s="355" t="s">
        <v>487</v>
      </c>
      <c r="Q118" s="172"/>
    </row>
    <row r="119" spans="1:17" ht="16.5">
      <c r="A119" s="264">
        <f t="shared" si="126"/>
        <v>100</v>
      </c>
      <c r="B119" s="249" t="s">
        <v>199</v>
      </c>
      <c r="C119" s="246" t="s">
        <v>15</v>
      </c>
      <c r="D119" s="162">
        <v>1</v>
      </c>
      <c r="E119" s="162">
        <v>1</v>
      </c>
      <c r="F119" s="226">
        <f t="shared" si="119"/>
        <v>24.76021202544279</v>
      </c>
      <c r="G119" s="167">
        <f t="shared" si="120"/>
        <v>24.76021202544279</v>
      </c>
      <c r="H119" s="227">
        <f t="shared" si="121"/>
        <v>9.400970180122588</v>
      </c>
      <c r="I119" s="167">
        <f t="shared" si="122"/>
        <v>9.400970180122588</v>
      </c>
      <c r="J119" s="168">
        <f t="shared" si="123"/>
        <v>34.16118220556538</v>
      </c>
      <c r="K119" s="345">
        <f t="shared" si="124"/>
        <v>34.16118220556538</v>
      </c>
      <c r="L119" s="113"/>
      <c r="M119" s="377">
        <v>65.84483183926001</v>
      </c>
      <c r="N119" s="372">
        <v>25</v>
      </c>
      <c r="O119" s="9"/>
      <c r="P119" s="355" t="s">
        <v>487</v>
      </c>
      <c r="Q119" s="172"/>
    </row>
    <row r="120" spans="1:17" ht="16.5">
      <c r="A120" s="264">
        <f t="shared" si="126"/>
        <v>101</v>
      </c>
      <c r="B120" s="249" t="s">
        <v>193</v>
      </c>
      <c r="C120" s="246" t="s">
        <v>15</v>
      </c>
      <c r="D120" s="162">
        <v>1</v>
      </c>
      <c r="E120" s="162">
        <v>2</v>
      </c>
      <c r="F120" s="226">
        <f t="shared" si="119"/>
        <v>24.76021202544279</v>
      </c>
      <c r="G120" s="167">
        <f t="shared" si="120"/>
        <v>49.52042405088558</v>
      </c>
      <c r="H120" s="227">
        <f t="shared" si="121"/>
        <v>9.400970180122588</v>
      </c>
      <c r="I120" s="167">
        <f t="shared" si="122"/>
        <v>18.801940360245176</v>
      </c>
      <c r="J120" s="168">
        <f t="shared" si="123"/>
        <v>68.32236441113076</v>
      </c>
      <c r="K120" s="345">
        <f t="shared" si="124"/>
        <v>34.16118220556538</v>
      </c>
      <c r="L120" s="113"/>
      <c r="M120" s="377">
        <v>65.84483183926001</v>
      </c>
      <c r="N120" s="372">
        <v>25</v>
      </c>
      <c r="O120" s="362"/>
      <c r="P120" s="355" t="s">
        <v>487</v>
      </c>
      <c r="Q120" s="172"/>
    </row>
    <row r="121" spans="1:17" ht="16.5">
      <c r="A121" s="264">
        <f>A120+1</f>
        <v>102</v>
      </c>
      <c r="B121" s="249" t="s">
        <v>212</v>
      </c>
      <c r="C121" s="246" t="s">
        <v>15</v>
      </c>
      <c r="D121" s="162">
        <v>1</v>
      </c>
      <c r="E121" s="162">
        <v>1</v>
      </c>
      <c r="F121" s="226">
        <f t="shared" si="119"/>
        <v>29.846720750889336</v>
      </c>
      <c r="G121" s="167">
        <f t="shared" si="120"/>
        <v>29.846720750889336</v>
      </c>
      <c r="H121" s="227">
        <f t="shared" si="121"/>
        <v>9.400970180122588</v>
      </c>
      <c r="I121" s="167">
        <f t="shared" si="122"/>
        <v>9.400970180122588</v>
      </c>
      <c r="J121" s="168">
        <f t="shared" si="123"/>
        <v>39.247690931011924</v>
      </c>
      <c r="K121" s="345">
        <f t="shared" si="124"/>
        <v>39.247690931011924</v>
      </c>
      <c r="L121" s="113"/>
      <c r="M121" s="377">
        <v>79.37138449284001</v>
      </c>
      <c r="N121" s="372">
        <v>25</v>
      </c>
      <c r="O121" s="362"/>
      <c r="P121" s="355" t="s">
        <v>487</v>
      </c>
      <c r="Q121" s="172"/>
    </row>
    <row r="122" spans="1:17" ht="16.5">
      <c r="A122" s="264">
        <f>A121+1</f>
        <v>103</v>
      </c>
      <c r="B122" s="249" t="s">
        <v>213</v>
      </c>
      <c r="C122" s="246" t="s">
        <v>15</v>
      </c>
      <c r="D122" s="162">
        <v>1</v>
      </c>
      <c r="E122" s="162">
        <v>1</v>
      </c>
      <c r="F122" s="226">
        <f t="shared" si="119"/>
        <v>31.239407640311367</v>
      </c>
      <c r="G122" s="167">
        <f t="shared" si="120"/>
        <v>31.239407640311367</v>
      </c>
      <c r="H122" s="227">
        <f t="shared" si="121"/>
        <v>9.400970180122588</v>
      </c>
      <c r="I122" s="167">
        <f t="shared" si="122"/>
        <v>9.400970180122588</v>
      </c>
      <c r="J122" s="168">
        <f t="shared" si="123"/>
        <v>40.640377820433955</v>
      </c>
      <c r="K122" s="345">
        <f t="shared" si="124"/>
        <v>40.640377820433955</v>
      </c>
      <c r="L122" s="113"/>
      <c r="M122" s="377">
        <v>83.07495673788002</v>
      </c>
      <c r="N122" s="372">
        <v>25</v>
      </c>
      <c r="O122" s="9"/>
      <c r="P122" s="355" t="s">
        <v>487</v>
      </c>
      <c r="Q122" s="172"/>
    </row>
    <row r="123" spans="1:17" ht="16.5">
      <c r="A123" s="264">
        <f>A122+1</f>
        <v>104</v>
      </c>
      <c r="B123" s="249" t="s">
        <v>210</v>
      </c>
      <c r="C123" s="246" t="s">
        <v>15</v>
      </c>
      <c r="D123" s="162">
        <v>1</v>
      </c>
      <c r="E123" s="162">
        <v>4</v>
      </c>
      <c r="F123" s="226">
        <f t="shared" si="119"/>
        <v>31.239407640311367</v>
      </c>
      <c r="G123" s="167">
        <f t="shared" si="120"/>
        <v>124.95763056124547</v>
      </c>
      <c r="H123" s="227">
        <f t="shared" si="121"/>
        <v>9.400970180122588</v>
      </c>
      <c r="I123" s="167">
        <f t="shared" si="122"/>
        <v>37.60388072049035</v>
      </c>
      <c r="J123" s="168">
        <f t="shared" si="123"/>
        <v>162.56151128173582</v>
      </c>
      <c r="K123" s="345">
        <f t="shared" si="124"/>
        <v>40.640377820433955</v>
      </c>
      <c r="L123" s="113"/>
      <c r="M123" s="377">
        <v>83.07495673788002</v>
      </c>
      <c r="N123" s="372">
        <v>25</v>
      </c>
      <c r="O123" s="9"/>
      <c r="P123" s="355" t="s">
        <v>487</v>
      </c>
      <c r="Q123" s="172"/>
    </row>
    <row r="124" spans="1:17" ht="16.5">
      <c r="A124" s="264">
        <f aca="true" t="shared" si="127" ref="A124:A125">A123+1</f>
        <v>105</v>
      </c>
      <c r="B124" s="249" t="s">
        <v>214</v>
      </c>
      <c r="C124" s="246" t="s">
        <v>15</v>
      </c>
      <c r="D124" s="162">
        <v>1</v>
      </c>
      <c r="E124" s="162">
        <v>1</v>
      </c>
      <c r="F124" s="226">
        <f t="shared" si="119"/>
        <v>52.5699281018614</v>
      </c>
      <c r="G124" s="167">
        <f t="shared" si="120"/>
        <v>52.5699281018614</v>
      </c>
      <c r="H124" s="227">
        <f t="shared" si="121"/>
        <v>9.400970180122588</v>
      </c>
      <c r="I124" s="167">
        <f t="shared" si="122"/>
        <v>9.400970180122588</v>
      </c>
      <c r="J124" s="168">
        <f t="shared" si="123"/>
        <v>61.97089828198399</v>
      </c>
      <c r="K124" s="345">
        <f t="shared" si="124"/>
        <v>61.97089828198399</v>
      </c>
      <c r="L124" s="113"/>
      <c r="M124" s="377">
        <v>139.79920980128003</v>
      </c>
      <c r="N124" s="372">
        <v>25</v>
      </c>
      <c r="O124" s="362"/>
      <c r="P124" s="355" t="s">
        <v>487</v>
      </c>
      <c r="Q124" s="172"/>
    </row>
    <row r="125" spans="1:17" ht="16.5">
      <c r="A125" s="264">
        <f t="shared" si="127"/>
        <v>106</v>
      </c>
      <c r="B125" s="249" t="s">
        <v>215</v>
      </c>
      <c r="C125" s="246" t="s">
        <v>15</v>
      </c>
      <c r="D125" s="162">
        <v>1</v>
      </c>
      <c r="E125" s="162">
        <v>1</v>
      </c>
      <c r="F125" s="226">
        <f t="shared" si="119"/>
        <v>36.630066376091456</v>
      </c>
      <c r="G125" s="167">
        <f t="shared" si="120"/>
        <v>36.630066376091456</v>
      </c>
      <c r="H125" s="227">
        <f t="shared" si="121"/>
        <v>9.400970180122588</v>
      </c>
      <c r="I125" s="167">
        <f t="shared" si="122"/>
        <v>9.400970180122588</v>
      </c>
      <c r="J125" s="168">
        <f t="shared" si="123"/>
        <v>46.03103655621405</v>
      </c>
      <c r="K125" s="345">
        <f t="shared" si="124"/>
        <v>46.03103655621405</v>
      </c>
      <c r="L125" s="113"/>
      <c r="M125" s="377">
        <v>97.41033551394001</v>
      </c>
      <c r="N125" s="372">
        <v>25</v>
      </c>
      <c r="O125" s="362"/>
      <c r="P125" s="355" t="s">
        <v>487</v>
      </c>
      <c r="Q125" s="172"/>
    </row>
    <row r="126" spans="1:17" ht="16.5">
      <c r="A126" s="264">
        <f>A125+1</f>
        <v>107</v>
      </c>
      <c r="B126" s="249" t="s">
        <v>200</v>
      </c>
      <c r="C126" s="246" t="s">
        <v>15</v>
      </c>
      <c r="D126" s="162">
        <v>1</v>
      </c>
      <c r="E126" s="162">
        <v>2</v>
      </c>
      <c r="F126" s="226">
        <f aca="true" t="shared" si="128" ref="F126:F135">M126/$J$4</f>
        <v>35.61356502576618</v>
      </c>
      <c r="G126" s="167">
        <f aca="true" t="shared" si="129" ref="G126:G135">F126*E126</f>
        <v>71.22713005153236</v>
      </c>
      <c r="H126" s="227">
        <f aca="true" t="shared" si="130" ref="H126:H135">N126/$J$4</f>
        <v>9.400970180122588</v>
      </c>
      <c r="I126" s="167">
        <f aca="true" t="shared" si="131" ref="I126:I135">H126*E126</f>
        <v>18.801940360245176</v>
      </c>
      <c r="J126" s="168">
        <f aca="true" t="shared" si="132" ref="J126:J135">G126+I126</f>
        <v>90.02907041177752</v>
      </c>
      <c r="K126" s="345">
        <f aca="true" t="shared" si="133" ref="K126:K135">J126/E126</f>
        <v>45.01453520588876</v>
      </c>
      <c r="L126" s="113"/>
      <c r="M126" s="377">
        <v>94.70715347302</v>
      </c>
      <c r="N126" s="372">
        <v>25</v>
      </c>
      <c r="O126" s="362"/>
      <c r="P126" s="355" t="s">
        <v>487</v>
      </c>
      <c r="Q126" s="172"/>
    </row>
    <row r="127" spans="1:17" ht="16.5">
      <c r="A127" s="264">
        <f aca="true" t="shared" si="134" ref="A127:A130">A126+1</f>
        <v>108</v>
      </c>
      <c r="B127" s="249" t="s">
        <v>216</v>
      </c>
      <c r="C127" s="246" t="s">
        <v>15</v>
      </c>
      <c r="D127" s="162">
        <v>1</v>
      </c>
      <c r="E127" s="162">
        <v>2</v>
      </c>
      <c r="F127" s="226">
        <f t="shared" si="128"/>
        <v>31.239407640311367</v>
      </c>
      <c r="G127" s="167">
        <f t="shared" si="129"/>
        <v>62.47881528062273</v>
      </c>
      <c r="H127" s="227">
        <f t="shared" si="130"/>
        <v>9.400970180122588</v>
      </c>
      <c r="I127" s="167">
        <f t="shared" si="131"/>
        <v>18.801940360245176</v>
      </c>
      <c r="J127" s="168">
        <f t="shared" si="132"/>
        <v>81.28075564086791</v>
      </c>
      <c r="K127" s="345">
        <f t="shared" si="133"/>
        <v>40.640377820433955</v>
      </c>
      <c r="L127" s="113"/>
      <c r="M127" s="377">
        <v>83.07495673788002</v>
      </c>
      <c r="N127" s="372">
        <v>25</v>
      </c>
      <c r="O127" s="362"/>
      <c r="P127" s="355" t="s">
        <v>487</v>
      </c>
      <c r="Q127" s="172"/>
    </row>
    <row r="128" spans="1:17" ht="16.5">
      <c r="A128" s="264">
        <f>A127+1</f>
        <v>109</v>
      </c>
      <c r="B128" s="249" t="s">
        <v>217</v>
      </c>
      <c r="C128" s="246" t="s">
        <v>15</v>
      </c>
      <c r="D128" s="162">
        <v>1</v>
      </c>
      <c r="E128" s="162">
        <v>2</v>
      </c>
      <c r="F128" s="226">
        <f t="shared" si="128"/>
        <v>21.366538225931638</v>
      </c>
      <c r="G128" s="167">
        <f t="shared" si="129"/>
        <v>42.733076451863276</v>
      </c>
      <c r="H128" s="227">
        <f t="shared" si="130"/>
        <v>9.400970180122588</v>
      </c>
      <c r="I128" s="167">
        <f t="shared" si="131"/>
        <v>18.801940360245176</v>
      </c>
      <c r="J128" s="168">
        <f t="shared" si="132"/>
        <v>61.53501681210845</v>
      </c>
      <c r="K128" s="345">
        <f t="shared" si="133"/>
        <v>30.767508406054226</v>
      </c>
      <c r="L128" s="113"/>
      <c r="M128" s="377">
        <v>56.820035104220004</v>
      </c>
      <c r="N128" s="372">
        <v>25</v>
      </c>
      <c r="O128" s="9"/>
      <c r="P128" s="355" t="s">
        <v>487</v>
      </c>
      <c r="Q128" s="172"/>
    </row>
    <row r="129" spans="1:17" ht="16.5">
      <c r="A129" s="264">
        <f t="shared" si="134"/>
        <v>110</v>
      </c>
      <c r="B129" s="249" t="s">
        <v>218</v>
      </c>
      <c r="C129" s="246" t="s">
        <v>15</v>
      </c>
      <c r="D129" s="162">
        <v>1</v>
      </c>
      <c r="E129" s="162">
        <v>1</v>
      </c>
      <c r="F129" s="226">
        <f t="shared" si="128"/>
        <v>24.76021202544279</v>
      </c>
      <c r="G129" s="167">
        <f t="shared" si="129"/>
        <v>24.76021202544279</v>
      </c>
      <c r="H129" s="227">
        <f t="shared" si="130"/>
        <v>9.400970180122588</v>
      </c>
      <c r="I129" s="167">
        <f t="shared" si="131"/>
        <v>9.400970180122588</v>
      </c>
      <c r="J129" s="168">
        <f t="shared" si="132"/>
        <v>34.16118220556538</v>
      </c>
      <c r="K129" s="345">
        <f t="shared" si="133"/>
        <v>34.16118220556538</v>
      </c>
      <c r="L129" s="113"/>
      <c r="M129" s="377">
        <v>65.84483183926001</v>
      </c>
      <c r="N129" s="372">
        <v>25</v>
      </c>
      <c r="O129" s="362"/>
      <c r="P129" s="355" t="s">
        <v>487</v>
      </c>
      <c r="Q129" s="172"/>
    </row>
    <row r="130" spans="1:17" ht="16.5">
      <c r="A130" s="264">
        <f t="shared" si="134"/>
        <v>111</v>
      </c>
      <c r="B130" s="249" t="s">
        <v>219</v>
      </c>
      <c r="C130" s="246" t="s">
        <v>15</v>
      </c>
      <c r="D130" s="162">
        <v>1</v>
      </c>
      <c r="E130" s="162">
        <v>1</v>
      </c>
      <c r="F130" s="226">
        <f t="shared" si="128"/>
        <v>35.61356502576618</v>
      </c>
      <c r="G130" s="167">
        <f t="shared" si="129"/>
        <v>35.61356502576618</v>
      </c>
      <c r="H130" s="227">
        <f t="shared" si="130"/>
        <v>9.400970180122588</v>
      </c>
      <c r="I130" s="167">
        <f t="shared" si="131"/>
        <v>9.400970180122588</v>
      </c>
      <c r="J130" s="168">
        <f t="shared" si="132"/>
        <v>45.01453520588876</v>
      </c>
      <c r="K130" s="345">
        <f t="shared" si="133"/>
        <v>45.01453520588876</v>
      </c>
      <c r="L130" s="113"/>
      <c r="M130" s="377">
        <v>94.70715347302</v>
      </c>
      <c r="N130" s="372">
        <v>25</v>
      </c>
      <c r="O130" s="362"/>
      <c r="P130" s="355" t="s">
        <v>487</v>
      </c>
      <c r="Q130" s="172"/>
    </row>
    <row r="131" spans="1:17" ht="16.5">
      <c r="A131" s="264">
        <f>A130+1</f>
        <v>112</v>
      </c>
      <c r="B131" s="249" t="s">
        <v>189</v>
      </c>
      <c r="C131" s="246" t="s">
        <v>15</v>
      </c>
      <c r="D131" s="162">
        <v>1</v>
      </c>
      <c r="E131" s="162">
        <v>1</v>
      </c>
      <c r="F131" s="226">
        <f t="shared" si="128"/>
        <v>50.873091202105826</v>
      </c>
      <c r="G131" s="167">
        <f t="shared" si="129"/>
        <v>50.873091202105826</v>
      </c>
      <c r="H131" s="227">
        <f t="shared" si="130"/>
        <v>9.400970180122588</v>
      </c>
      <c r="I131" s="167">
        <f t="shared" si="131"/>
        <v>9.400970180122588</v>
      </c>
      <c r="J131" s="168">
        <f t="shared" si="132"/>
        <v>60.27406138222841</v>
      </c>
      <c r="K131" s="345">
        <f t="shared" si="133"/>
        <v>60.27406138222841</v>
      </c>
      <c r="L131" s="113"/>
      <c r="M131" s="377">
        <v>135.28681143376002</v>
      </c>
      <c r="N131" s="372">
        <v>25</v>
      </c>
      <c r="O131" s="362"/>
      <c r="P131" s="355" t="s">
        <v>487</v>
      </c>
      <c r="Q131" s="172"/>
    </row>
    <row r="132" spans="1:17" ht="16.5">
      <c r="A132" s="264">
        <f>A131+1</f>
        <v>113</v>
      </c>
      <c r="B132" s="249" t="s">
        <v>220</v>
      </c>
      <c r="C132" s="246" t="s">
        <v>15</v>
      </c>
      <c r="D132" s="162">
        <v>1</v>
      </c>
      <c r="E132" s="162">
        <v>32</v>
      </c>
      <c r="F132" s="226">
        <f t="shared" si="128"/>
        <v>23.211448157033807</v>
      </c>
      <c r="G132" s="167">
        <f t="shared" si="129"/>
        <v>742.7663410250818</v>
      </c>
      <c r="H132" s="227">
        <f t="shared" si="130"/>
        <v>9.400970180122588</v>
      </c>
      <c r="I132" s="167">
        <f t="shared" si="131"/>
        <v>300.8310457639228</v>
      </c>
      <c r="J132" s="168">
        <f t="shared" si="132"/>
        <v>1043.5973867890048</v>
      </c>
      <c r="K132" s="345">
        <f t="shared" si="133"/>
        <v>32.6124183371564</v>
      </c>
      <c r="L132" s="113"/>
      <c r="M132" s="377">
        <v>61.726204084</v>
      </c>
      <c r="N132" s="372">
        <v>25</v>
      </c>
      <c r="O132" s="9"/>
      <c r="P132" s="355" t="s">
        <v>487</v>
      </c>
      <c r="Q132" s="172"/>
    </row>
    <row r="133" spans="1:17" ht="16.5">
      <c r="A133" s="264">
        <f>A132+1</f>
        <v>114</v>
      </c>
      <c r="B133" s="249" t="s">
        <v>221</v>
      </c>
      <c r="C133" s="246" t="s">
        <v>15</v>
      </c>
      <c r="D133" s="162">
        <v>1</v>
      </c>
      <c r="E133" s="162">
        <v>13</v>
      </c>
      <c r="F133" s="226">
        <f t="shared" si="128"/>
        <v>22.084759147143984</v>
      </c>
      <c r="G133" s="167">
        <f t="shared" si="129"/>
        <v>287.1018689128718</v>
      </c>
      <c r="H133" s="227">
        <f t="shared" si="130"/>
        <v>9.400970180122588</v>
      </c>
      <c r="I133" s="167">
        <f t="shared" si="131"/>
        <v>122.21261234159364</v>
      </c>
      <c r="J133" s="168">
        <f t="shared" si="132"/>
        <v>409.3144812544654</v>
      </c>
      <c r="K133" s="345">
        <f t="shared" si="133"/>
        <v>31.485729327266572</v>
      </c>
      <c r="L133" s="113"/>
      <c r="M133" s="377">
        <v>58.73</v>
      </c>
      <c r="N133" s="372">
        <v>25</v>
      </c>
      <c r="O133" s="9"/>
      <c r="P133" s="355" t="s">
        <v>487</v>
      </c>
      <c r="Q133" s="172"/>
    </row>
    <row r="134" spans="1:17" ht="16.5">
      <c r="A134" s="264">
        <f aca="true" t="shared" si="135" ref="A134:A135">A133+1</f>
        <v>115</v>
      </c>
      <c r="B134" s="249" t="s">
        <v>222</v>
      </c>
      <c r="C134" s="246" t="s">
        <v>15</v>
      </c>
      <c r="D134" s="162">
        <v>1</v>
      </c>
      <c r="E134" s="162">
        <v>1</v>
      </c>
      <c r="F134" s="226">
        <f t="shared" si="128"/>
        <v>20.204565111119468</v>
      </c>
      <c r="G134" s="167">
        <f t="shared" si="129"/>
        <v>20.204565111119468</v>
      </c>
      <c r="H134" s="227">
        <f t="shared" si="130"/>
        <v>9.400970180122588</v>
      </c>
      <c r="I134" s="167">
        <f t="shared" si="131"/>
        <v>9.400970180122588</v>
      </c>
      <c r="J134" s="168">
        <f t="shared" si="132"/>
        <v>29.605535291242056</v>
      </c>
      <c r="K134" s="345">
        <f t="shared" si="133"/>
        <v>29.605535291242056</v>
      </c>
      <c r="L134" s="113"/>
      <c r="M134" s="377">
        <v>53.73</v>
      </c>
      <c r="N134" s="372">
        <v>25</v>
      </c>
      <c r="O134" s="9"/>
      <c r="P134" s="355" t="s">
        <v>487</v>
      </c>
      <c r="Q134" s="172"/>
    </row>
    <row r="135" spans="1:17" ht="16.5">
      <c r="A135" s="264">
        <f t="shared" si="135"/>
        <v>116</v>
      </c>
      <c r="B135" s="249" t="s">
        <v>223</v>
      </c>
      <c r="C135" s="246" t="s">
        <v>15</v>
      </c>
      <c r="D135" s="162">
        <v>1</v>
      </c>
      <c r="E135" s="162">
        <v>1</v>
      </c>
      <c r="F135" s="226">
        <f t="shared" si="128"/>
        <v>18.32437107509495</v>
      </c>
      <c r="G135" s="167">
        <f t="shared" si="129"/>
        <v>18.32437107509495</v>
      </c>
      <c r="H135" s="227">
        <f t="shared" si="130"/>
        <v>9.400970180122588</v>
      </c>
      <c r="I135" s="167">
        <f t="shared" si="131"/>
        <v>9.400970180122588</v>
      </c>
      <c r="J135" s="168">
        <f t="shared" si="132"/>
        <v>27.725341255217536</v>
      </c>
      <c r="K135" s="345">
        <f t="shared" si="133"/>
        <v>27.725341255217536</v>
      </c>
      <c r="L135" s="113"/>
      <c r="M135" s="377">
        <v>48.73</v>
      </c>
      <c r="N135" s="372">
        <v>25</v>
      </c>
      <c r="O135" s="9"/>
      <c r="P135" s="355" t="s">
        <v>487</v>
      </c>
      <c r="Q135" s="172"/>
    </row>
    <row r="136" spans="1:17" ht="16.5">
      <c r="A136" s="264"/>
      <c r="B136" s="247" t="s">
        <v>224</v>
      </c>
      <c r="C136" s="246"/>
      <c r="D136" s="162"/>
      <c r="E136" s="162"/>
      <c r="F136" s="226"/>
      <c r="G136" s="164"/>
      <c r="H136" s="162"/>
      <c r="I136" s="164"/>
      <c r="J136" s="166"/>
      <c r="K136" s="344"/>
      <c r="L136" s="113"/>
      <c r="M136" s="171"/>
      <c r="N136" s="172"/>
      <c r="O136" s="9"/>
      <c r="P136" s="171"/>
      <c r="Q136" s="172"/>
    </row>
    <row r="137" spans="1:17" ht="16.5">
      <c r="A137" s="264">
        <f>A135+1</f>
        <v>117</v>
      </c>
      <c r="B137" s="249" t="s">
        <v>223</v>
      </c>
      <c r="C137" s="246" t="s">
        <v>15</v>
      </c>
      <c r="D137" s="162">
        <v>1</v>
      </c>
      <c r="E137" s="162">
        <v>1</v>
      </c>
      <c r="F137" s="226">
        <f aca="true" t="shared" si="136" ref="F137:F147">M137/$J$4</f>
        <v>15.270309229245791</v>
      </c>
      <c r="G137" s="167">
        <f aca="true" t="shared" si="137" ref="G137:G147">F137*E137</f>
        <v>15.270309229245791</v>
      </c>
      <c r="H137" s="227">
        <f aca="true" t="shared" si="138" ref="H137:H147">N137/$J$4</f>
        <v>7.050727635091942</v>
      </c>
      <c r="I137" s="167">
        <f aca="true" t="shared" si="139" ref="I137:I147">H137*E137</f>
        <v>7.050727635091942</v>
      </c>
      <c r="J137" s="168">
        <f aca="true" t="shared" si="140" ref="J137:J147">G137+I137</f>
        <v>22.321036864337735</v>
      </c>
      <c r="K137" s="345">
        <f aca="true" t="shared" si="141" ref="K137:K147">J137/E137</f>
        <v>22.321036864337735</v>
      </c>
      <c r="L137" s="113"/>
      <c r="M137" s="377">
        <v>40.608333333333334</v>
      </c>
      <c r="N137" s="372">
        <v>18.75</v>
      </c>
      <c r="O137" s="362"/>
      <c r="P137" s="171"/>
      <c r="Q137" s="172"/>
    </row>
    <row r="138" spans="1:17" ht="16.5">
      <c r="A138" s="264">
        <f aca="true" t="shared" si="142" ref="A138:A141">A137+1</f>
        <v>118</v>
      </c>
      <c r="B138" s="249" t="s">
        <v>211</v>
      </c>
      <c r="C138" s="246" t="s">
        <v>15</v>
      </c>
      <c r="D138" s="162">
        <v>1</v>
      </c>
      <c r="E138" s="162">
        <v>1</v>
      </c>
      <c r="F138" s="226">
        <f t="shared" si="136"/>
        <v>13.566691250404245</v>
      </c>
      <c r="G138" s="167">
        <f t="shared" si="137"/>
        <v>13.566691250404245</v>
      </c>
      <c r="H138" s="227">
        <f t="shared" si="138"/>
        <v>7.050727635091942</v>
      </c>
      <c r="I138" s="167">
        <f t="shared" si="139"/>
        <v>7.050727635091942</v>
      </c>
      <c r="J138" s="168">
        <f t="shared" si="140"/>
        <v>20.617418885496186</v>
      </c>
      <c r="K138" s="345">
        <f t="shared" si="141"/>
        <v>20.617418885496186</v>
      </c>
      <c r="L138" s="113"/>
      <c r="M138" s="377">
        <v>36.07790204220001</v>
      </c>
      <c r="N138" s="372">
        <v>18.75</v>
      </c>
      <c r="O138" s="362"/>
      <c r="P138" s="171"/>
      <c r="Q138" s="172"/>
    </row>
    <row r="139" spans="1:17" ht="16.5">
      <c r="A139" s="264">
        <f t="shared" si="142"/>
        <v>119</v>
      </c>
      <c r="B139" s="249" t="s">
        <v>192</v>
      </c>
      <c r="C139" s="246" t="s">
        <v>15</v>
      </c>
      <c r="D139" s="162">
        <v>1</v>
      </c>
      <c r="E139" s="162">
        <v>2</v>
      </c>
      <c r="F139" s="226">
        <f t="shared" si="136"/>
        <v>20.633510021202326</v>
      </c>
      <c r="G139" s="167">
        <f t="shared" si="137"/>
        <v>41.26702004240465</v>
      </c>
      <c r="H139" s="227">
        <f t="shared" si="138"/>
        <v>7.050727635091942</v>
      </c>
      <c r="I139" s="167">
        <f t="shared" si="139"/>
        <v>14.101455270183884</v>
      </c>
      <c r="J139" s="168">
        <f t="shared" si="140"/>
        <v>55.36847531258854</v>
      </c>
      <c r="K139" s="345">
        <f t="shared" si="141"/>
        <v>27.68423765629427</v>
      </c>
      <c r="L139" s="113"/>
      <c r="M139" s="377">
        <v>54.870693199383346</v>
      </c>
      <c r="N139" s="372">
        <v>18.75</v>
      </c>
      <c r="O139" s="362"/>
      <c r="P139" s="171"/>
      <c r="Q139" s="172"/>
    </row>
    <row r="140" spans="1:17" ht="16.5">
      <c r="A140" s="264">
        <f t="shared" si="142"/>
        <v>120</v>
      </c>
      <c r="B140" s="249" t="s">
        <v>199</v>
      </c>
      <c r="C140" s="246" t="s">
        <v>15</v>
      </c>
      <c r="D140" s="162">
        <v>1</v>
      </c>
      <c r="E140" s="162">
        <v>1</v>
      </c>
      <c r="F140" s="226">
        <f t="shared" si="136"/>
        <v>20.633510021202326</v>
      </c>
      <c r="G140" s="167">
        <f t="shared" si="137"/>
        <v>20.633510021202326</v>
      </c>
      <c r="H140" s="227">
        <f t="shared" si="138"/>
        <v>7.050727635091942</v>
      </c>
      <c r="I140" s="167">
        <f t="shared" si="139"/>
        <v>7.050727635091942</v>
      </c>
      <c r="J140" s="168">
        <f t="shared" si="140"/>
        <v>27.68423765629427</v>
      </c>
      <c r="K140" s="345">
        <f t="shared" si="141"/>
        <v>27.68423765629427</v>
      </c>
      <c r="L140" s="113"/>
      <c r="M140" s="377">
        <v>54.870693199383346</v>
      </c>
      <c r="N140" s="372">
        <v>18.75</v>
      </c>
      <c r="O140" s="362"/>
      <c r="P140" s="171"/>
      <c r="Q140" s="172"/>
    </row>
    <row r="141" spans="1:17" ht="16.5">
      <c r="A141" s="264">
        <f t="shared" si="142"/>
        <v>121</v>
      </c>
      <c r="B141" s="249" t="s">
        <v>200</v>
      </c>
      <c r="C141" s="246" t="s">
        <v>15</v>
      </c>
      <c r="D141" s="162">
        <v>1</v>
      </c>
      <c r="E141" s="162">
        <v>1</v>
      </c>
      <c r="F141" s="226">
        <f t="shared" si="136"/>
        <v>20.633510021202326</v>
      </c>
      <c r="G141" s="167">
        <f t="shared" si="137"/>
        <v>20.633510021202326</v>
      </c>
      <c r="H141" s="227">
        <f t="shared" si="138"/>
        <v>7.050727635091942</v>
      </c>
      <c r="I141" s="167">
        <f t="shared" si="139"/>
        <v>7.050727635091942</v>
      </c>
      <c r="J141" s="168">
        <f t="shared" si="140"/>
        <v>27.68423765629427</v>
      </c>
      <c r="K141" s="345">
        <f t="shared" si="141"/>
        <v>27.68423765629427</v>
      </c>
      <c r="L141" s="113"/>
      <c r="M141" s="377">
        <v>54.870693199383346</v>
      </c>
      <c r="N141" s="372">
        <v>18.75</v>
      </c>
      <c r="O141" s="362"/>
      <c r="P141" s="171"/>
      <c r="Q141" s="172"/>
    </row>
    <row r="142" spans="1:17" ht="16.5">
      <c r="A142" s="264">
        <f>A141+1</f>
        <v>122</v>
      </c>
      <c r="B142" s="249" t="s">
        <v>188</v>
      </c>
      <c r="C142" s="246" t="s">
        <v>15</v>
      </c>
      <c r="D142" s="162">
        <v>1</v>
      </c>
      <c r="E142" s="162">
        <v>1</v>
      </c>
      <c r="F142" s="226">
        <f t="shared" si="136"/>
        <v>26.032839700259473</v>
      </c>
      <c r="G142" s="167">
        <f t="shared" si="137"/>
        <v>26.032839700259473</v>
      </c>
      <c r="H142" s="227">
        <f t="shared" si="138"/>
        <v>7.050727635091942</v>
      </c>
      <c r="I142" s="167">
        <f t="shared" si="139"/>
        <v>7.050727635091942</v>
      </c>
      <c r="J142" s="168">
        <f t="shared" si="140"/>
        <v>33.08356733535142</v>
      </c>
      <c r="K142" s="345">
        <f t="shared" si="141"/>
        <v>33.08356733535142</v>
      </c>
      <c r="L142" s="113"/>
      <c r="M142" s="377">
        <v>69.22913061490001</v>
      </c>
      <c r="N142" s="372">
        <v>18.75</v>
      </c>
      <c r="O142" s="362"/>
      <c r="P142" s="171"/>
      <c r="Q142" s="172"/>
    </row>
    <row r="143" spans="1:17" ht="16.5">
      <c r="A143" s="264">
        <f aca="true" t="shared" si="143" ref="A143:A146">A142+1</f>
        <v>123</v>
      </c>
      <c r="B143" s="249" t="s">
        <v>210</v>
      </c>
      <c r="C143" s="246" t="s">
        <v>15</v>
      </c>
      <c r="D143" s="162">
        <v>1</v>
      </c>
      <c r="E143" s="162">
        <v>1</v>
      </c>
      <c r="F143" s="226">
        <f t="shared" si="136"/>
        <v>26.032839700259473</v>
      </c>
      <c r="G143" s="167">
        <f t="shared" si="137"/>
        <v>26.032839700259473</v>
      </c>
      <c r="H143" s="227">
        <f t="shared" si="138"/>
        <v>7.050727635091942</v>
      </c>
      <c r="I143" s="167">
        <f t="shared" si="139"/>
        <v>7.050727635091942</v>
      </c>
      <c r="J143" s="168">
        <f t="shared" si="140"/>
        <v>33.08356733535142</v>
      </c>
      <c r="K143" s="345">
        <f t="shared" si="141"/>
        <v>33.08356733535142</v>
      </c>
      <c r="L143" s="113"/>
      <c r="M143" s="377">
        <v>69.22913061490001</v>
      </c>
      <c r="N143" s="372">
        <v>18.75</v>
      </c>
      <c r="O143" s="362"/>
      <c r="P143" s="171"/>
      <c r="Q143" s="172"/>
    </row>
    <row r="144" spans="1:17" ht="16.5">
      <c r="A144" s="264">
        <f>A143+1</f>
        <v>124</v>
      </c>
      <c r="B144" s="249" t="s">
        <v>189</v>
      </c>
      <c r="C144" s="246" t="s">
        <v>15</v>
      </c>
      <c r="D144" s="162">
        <v>1</v>
      </c>
      <c r="E144" s="162">
        <v>2</v>
      </c>
      <c r="F144" s="226">
        <f t="shared" si="136"/>
        <v>30.52505531340955</v>
      </c>
      <c r="G144" s="167">
        <f t="shared" si="137"/>
        <v>61.0501106268191</v>
      </c>
      <c r="H144" s="227">
        <f t="shared" si="138"/>
        <v>7.050727635091942</v>
      </c>
      <c r="I144" s="167">
        <f t="shared" si="139"/>
        <v>14.101455270183884</v>
      </c>
      <c r="J144" s="168">
        <f t="shared" si="140"/>
        <v>75.15156589700298</v>
      </c>
      <c r="K144" s="345">
        <f t="shared" si="141"/>
        <v>37.57578294850149</v>
      </c>
      <c r="L144" s="113"/>
      <c r="M144" s="377">
        <v>81.17527959495001</v>
      </c>
      <c r="N144" s="372">
        <v>18.75</v>
      </c>
      <c r="O144" s="362"/>
      <c r="P144" s="171"/>
      <c r="Q144" s="172"/>
    </row>
    <row r="145" spans="1:17" ht="16.5">
      <c r="A145" s="264">
        <f t="shared" si="143"/>
        <v>125</v>
      </c>
      <c r="B145" s="249" t="s">
        <v>202</v>
      </c>
      <c r="C145" s="246" t="s">
        <v>15</v>
      </c>
      <c r="D145" s="162">
        <v>1</v>
      </c>
      <c r="E145" s="162">
        <v>2</v>
      </c>
      <c r="F145" s="226">
        <f t="shared" si="136"/>
        <v>30.52505531340955</v>
      </c>
      <c r="G145" s="167">
        <f t="shared" si="137"/>
        <v>61.0501106268191</v>
      </c>
      <c r="H145" s="227">
        <f t="shared" si="138"/>
        <v>7.050727635091942</v>
      </c>
      <c r="I145" s="167">
        <f t="shared" si="139"/>
        <v>14.101455270183884</v>
      </c>
      <c r="J145" s="168">
        <f t="shared" si="140"/>
        <v>75.15156589700298</v>
      </c>
      <c r="K145" s="345">
        <f t="shared" si="141"/>
        <v>37.57578294850149</v>
      </c>
      <c r="L145" s="113"/>
      <c r="M145" s="377">
        <v>81.17527959495001</v>
      </c>
      <c r="N145" s="372">
        <v>18.75</v>
      </c>
      <c r="O145" s="362"/>
      <c r="P145" s="171"/>
      <c r="Q145" s="172"/>
    </row>
    <row r="146" spans="1:17" ht="16.5">
      <c r="A146" s="264">
        <f t="shared" si="143"/>
        <v>126</v>
      </c>
      <c r="B146" s="249" t="s">
        <v>191</v>
      </c>
      <c r="C146" s="246" t="s">
        <v>15</v>
      </c>
      <c r="D146" s="162">
        <v>1</v>
      </c>
      <c r="E146" s="162">
        <v>1</v>
      </c>
      <c r="F146" s="226">
        <f>M146/$J$4</f>
        <v>30.52505531340955</v>
      </c>
      <c r="G146" s="167">
        <f t="shared" si="137"/>
        <v>30.52505531340955</v>
      </c>
      <c r="H146" s="227">
        <f t="shared" si="138"/>
        <v>7.050727635091942</v>
      </c>
      <c r="I146" s="167">
        <f t="shared" si="139"/>
        <v>7.050727635091942</v>
      </c>
      <c r="J146" s="168">
        <f t="shared" si="140"/>
        <v>37.57578294850149</v>
      </c>
      <c r="K146" s="345">
        <f t="shared" si="141"/>
        <v>37.57578294850149</v>
      </c>
      <c r="L146" s="113"/>
      <c r="M146" s="377">
        <v>81.17527959495001</v>
      </c>
      <c r="N146" s="372">
        <v>18.75</v>
      </c>
      <c r="O146" s="362"/>
      <c r="P146" s="171"/>
      <c r="Q146" s="172"/>
    </row>
    <row r="147" spans="1:17" ht="16.5">
      <c r="A147" s="264">
        <f>A146+1</f>
        <v>127</v>
      </c>
      <c r="B147" s="249" t="s">
        <v>198</v>
      </c>
      <c r="C147" s="246" t="s">
        <v>15</v>
      </c>
      <c r="D147" s="162">
        <v>1</v>
      </c>
      <c r="E147" s="162">
        <v>1</v>
      </c>
      <c r="F147" s="226">
        <f t="shared" si="136"/>
        <v>17.805448521609698</v>
      </c>
      <c r="G147" s="167">
        <f t="shared" si="137"/>
        <v>17.805448521609698</v>
      </c>
      <c r="H147" s="227">
        <f t="shared" si="138"/>
        <v>7.050727635091942</v>
      </c>
      <c r="I147" s="167">
        <f t="shared" si="139"/>
        <v>7.050727635091942</v>
      </c>
      <c r="J147" s="168">
        <f t="shared" si="140"/>
        <v>24.85617615670164</v>
      </c>
      <c r="K147" s="345">
        <f t="shared" si="141"/>
        <v>24.85617615670164</v>
      </c>
      <c r="L147" s="113"/>
      <c r="M147" s="377">
        <v>47.350029253516674</v>
      </c>
      <c r="N147" s="372">
        <v>18.75</v>
      </c>
      <c r="O147" s="362"/>
      <c r="P147" s="171"/>
      <c r="Q147" s="172"/>
    </row>
    <row r="148" spans="1:17" ht="16.5">
      <c r="A148" s="264"/>
      <c r="B148" s="247" t="s">
        <v>225</v>
      </c>
      <c r="C148" s="246"/>
      <c r="D148" s="162"/>
      <c r="E148" s="162"/>
      <c r="F148" s="226"/>
      <c r="G148" s="164"/>
      <c r="H148" s="162"/>
      <c r="I148" s="164"/>
      <c r="J148" s="166"/>
      <c r="K148" s="344"/>
      <c r="L148" s="113"/>
      <c r="M148" s="171"/>
      <c r="N148" s="172"/>
      <c r="O148" s="9"/>
      <c r="P148" s="171"/>
      <c r="Q148" s="172"/>
    </row>
    <row r="149" spans="1:17" ht="16.5">
      <c r="A149" s="264">
        <f>A147+1</f>
        <v>128</v>
      </c>
      <c r="B149" s="249" t="s">
        <v>226</v>
      </c>
      <c r="C149" s="246" t="s">
        <v>15</v>
      </c>
      <c r="D149" s="162">
        <v>1</v>
      </c>
      <c r="E149" s="162">
        <v>2</v>
      </c>
      <c r="F149" s="226">
        <f aca="true" t="shared" si="144" ref="F149:F151">M149/$J$4</f>
        <v>28.33452412288948</v>
      </c>
      <c r="G149" s="167">
        <f aca="true" t="shared" si="145" ref="G149:G151">F149*E149</f>
        <v>56.66904824577896</v>
      </c>
      <c r="H149" s="227">
        <f aca="true" t="shared" si="146" ref="H149:H151">N149/$J$4</f>
        <v>9.400970180122588</v>
      </c>
      <c r="I149" s="167">
        <f aca="true" t="shared" si="147" ref="I149:I151">H149*E149</f>
        <v>18.801940360245176</v>
      </c>
      <c r="J149" s="168">
        <f aca="true" t="shared" si="148" ref="J149:J151">G149+I149</f>
        <v>75.47098860602414</v>
      </c>
      <c r="K149" s="345">
        <f aca="true" t="shared" si="149" ref="K149:K151">J149/E149</f>
        <v>37.73549430301207</v>
      </c>
      <c r="L149" s="113"/>
      <c r="M149" s="171">
        <v>75.35</v>
      </c>
      <c r="N149" s="172">
        <v>25</v>
      </c>
      <c r="O149" s="9"/>
      <c r="P149" s="171"/>
      <c r="Q149" s="172"/>
    </row>
    <row r="150" spans="1:17" ht="16.5">
      <c r="A150" s="264">
        <f aca="true" t="shared" si="150" ref="A150:A151">A149+1</f>
        <v>129</v>
      </c>
      <c r="B150" s="249" t="s">
        <v>227</v>
      </c>
      <c r="C150" s="246" t="s">
        <v>15</v>
      </c>
      <c r="D150" s="162">
        <v>1</v>
      </c>
      <c r="E150" s="162">
        <v>1</v>
      </c>
      <c r="F150" s="226">
        <f t="shared" si="144"/>
        <v>26.503215131801603</v>
      </c>
      <c r="G150" s="167">
        <f t="shared" si="145"/>
        <v>26.503215131801603</v>
      </c>
      <c r="H150" s="227">
        <f t="shared" si="146"/>
        <v>9.400970180122588</v>
      </c>
      <c r="I150" s="167">
        <f t="shared" si="147"/>
        <v>9.400970180122588</v>
      </c>
      <c r="J150" s="168">
        <f t="shared" si="148"/>
        <v>35.904185311924195</v>
      </c>
      <c r="K150" s="345">
        <f t="shared" si="149"/>
        <v>35.904185311924195</v>
      </c>
      <c r="L150" s="113"/>
      <c r="M150" s="171">
        <v>70.48</v>
      </c>
      <c r="N150" s="172">
        <v>25</v>
      </c>
      <c r="O150" s="9"/>
      <c r="P150" s="171"/>
      <c r="Q150" s="172"/>
    </row>
    <row r="151" spans="1:17" ht="17.25" thickBot="1">
      <c r="A151" s="275">
        <f t="shared" si="150"/>
        <v>130</v>
      </c>
      <c r="B151" s="346" t="s">
        <v>228</v>
      </c>
      <c r="C151" s="347" t="s">
        <v>15</v>
      </c>
      <c r="D151" s="187">
        <v>1</v>
      </c>
      <c r="E151" s="187">
        <v>1</v>
      </c>
      <c r="F151" s="278">
        <f t="shared" si="144"/>
        <v>24.386116647237994</v>
      </c>
      <c r="G151" s="348">
        <f t="shared" si="145"/>
        <v>24.386116647237994</v>
      </c>
      <c r="H151" s="349">
        <f t="shared" si="146"/>
        <v>9.400970180122588</v>
      </c>
      <c r="I151" s="348">
        <f t="shared" si="147"/>
        <v>9.400970180122588</v>
      </c>
      <c r="J151" s="350">
        <f t="shared" si="148"/>
        <v>33.78708682736058</v>
      </c>
      <c r="K151" s="351">
        <f t="shared" si="149"/>
        <v>33.78708682736058</v>
      </c>
      <c r="L151" s="113"/>
      <c r="M151" s="173">
        <v>64.85</v>
      </c>
      <c r="N151" s="174">
        <v>25</v>
      </c>
      <c r="O151" s="9"/>
      <c r="P151" s="173"/>
      <c r="Q151" s="174"/>
    </row>
    <row r="152" spans="2:17" ht="16.5" thickBot="1">
      <c r="B152" s="95"/>
      <c r="F152" s="34"/>
      <c r="G152" s="96">
        <f>SUM(G12:G151)</f>
        <v>111423.22507256149</v>
      </c>
      <c r="H152" s="83"/>
      <c r="I152" s="96">
        <f>SUM(I12:I151)</f>
        <v>21169.505861986203</v>
      </c>
      <c r="J152" s="97"/>
      <c r="K152" s="250"/>
      <c r="M152" s="36"/>
      <c r="N152" s="36"/>
      <c r="P152" s="36"/>
      <c r="Q152" s="36"/>
    </row>
    <row r="153" spans="2:17" ht="16.5" thickBot="1">
      <c r="B153" s="95"/>
      <c r="F153" s="37"/>
      <c r="G153" s="85" t="s">
        <v>20</v>
      </c>
      <c r="H153" s="99">
        <v>0.02</v>
      </c>
      <c r="I153" s="251"/>
      <c r="J153" s="39">
        <f>H153*G152</f>
        <v>2228.46450145123</v>
      </c>
      <c r="K153" s="250"/>
      <c r="M153" s="36"/>
      <c r="N153" s="36"/>
      <c r="P153" s="36"/>
      <c r="Q153" s="36"/>
    </row>
    <row r="154" spans="6:17" ht="16.5" thickBot="1">
      <c r="F154" s="34"/>
      <c r="G154" s="40"/>
      <c r="H154" s="83"/>
      <c r="I154" s="252"/>
      <c r="J154" s="41"/>
      <c r="K154" s="250"/>
      <c r="M154" s="36"/>
      <c r="N154" s="36"/>
      <c r="P154" s="36"/>
      <c r="Q154" s="36"/>
    </row>
    <row r="155" spans="6:17" ht="16.5" thickBot="1">
      <c r="F155" s="37"/>
      <c r="G155" s="38" t="s">
        <v>21</v>
      </c>
      <c r="H155" s="101"/>
      <c r="I155" s="251"/>
      <c r="J155" s="39">
        <f>SUM(J12:J153)</f>
        <v>134821.19543599896</v>
      </c>
      <c r="K155" s="250"/>
      <c r="M155" s="36"/>
      <c r="N155" s="36"/>
      <c r="P155" s="36"/>
      <c r="Q155" s="36"/>
    </row>
    <row r="156" spans="6:17" ht="16.5" thickBot="1">
      <c r="F156" s="42"/>
      <c r="G156" s="43"/>
      <c r="H156" s="102"/>
      <c r="I156" s="253"/>
      <c r="J156" s="44"/>
      <c r="K156" s="250"/>
      <c r="M156" s="36"/>
      <c r="N156" s="36"/>
      <c r="P156" s="36"/>
      <c r="Q156" s="36"/>
    </row>
    <row r="157" spans="6:17" ht="15.75">
      <c r="F157" s="45"/>
      <c r="G157" s="86" t="s">
        <v>22</v>
      </c>
      <c r="H157" s="103">
        <v>0.08</v>
      </c>
      <c r="I157" s="254"/>
      <c r="J157" s="47">
        <f>J155*H157</f>
        <v>10785.695634879918</v>
      </c>
      <c r="K157" s="250"/>
      <c r="M157" s="36"/>
      <c r="N157" s="36"/>
      <c r="P157" s="36"/>
      <c r="Q157" s="36"/>
    </row>
    <row r="158" spans="6:17" ht="16.5" thickBot="1">
      <c r="F158" s="48"/>
      <c r="G158" s="87" t="s">
        <v>23</v>
      </c>
      <c r="H158" s="104"/>
      <c r="I158" s="255"/>
      <c r="J158" s="50">
        <f>J155+J157</f>
        <v>145606.8910708789</v>
      </c>
      <c r="K158" s="250"/>
      <c r="M158" s="36"/>
      <c r="N158" s="36"/>
      <c r="P158" s="36"/>
      <c r="Q158" s="36"/>
    </row>
    <row r="159" spans="6:17" ht="16.5" thickBot="1">
      <c r="F159" s="51"/>
      <c r="G159" s="88"/>
      <c r="H159" s="105"/>
      <c r="I159" s="256"/>
      <c r="J159" s="53"/>
      <c r="K159" s="250"/>
      <c r="M159" s="36"/>
      <c r="N159" s="36"/>
      <c r="P159" s="36"/>
      <c r="Q159" s="36"/>
    </row>
    <row r="160" spans="6:17" ht="15.75">
      <c r="F160" s="54"/>
      <c r="G160" s="86" t="s">
        <v>24</v>
      </c>
      <c r="H160" s="103">
        <v>0.08</v>
      </c>
      <c r="I160" s="254"/>
      <c r="J160" s="47">
        <f>J158*H160</f>
        <v>11648.551285670312</v>
      </c>
      <c r="K160" s="250"/>
      <c r="M160" s="36"/>
      <c r="N160" s="36"/>
      <c r="P160" s="36"/>
      <c r="Q160" s="36"/>
    </row>
    <row r="161" spans="6:17" ht="16.5" thickBot="1">
      <c r="F161" s="48"/>
      <c r="G161" s="87" t="s">
        <v>23</v>
      </c>
      <c r="H161" s="106"/>
      <c r="I161" s="255"/>
      <c r="J161" s="50">
        <f>J158+J160</f>
        <v>157255.4423565492</v>
      </c>
      <c r="K161" s="250"/>
      <c r="M161" s="36"/>
      <c r="N161" s="36"/>
      <c r="P161" s="36"/>
      <c r="Q161" s="36"/>
    </row>
    <row r="162" spans="6:17" ht="16.5" thickBot="1">
      <c r="F162" s="51"/>
      <c r="G162" s="88"/>
      <c r="H162" s="107"/>
      <c r="I162" s="256"/>
      <c r="J162" s="53"/>
      <c r="K162" s="250"/>
      <c r="M162" s="36"/>
      <c r="N162" s="36"/>
      <c r="P162" s="36"/>
      <c r="Q162" s="36"/>
    </row>
    <row r="163" spans="6:17" ht="15.75">
      <c r="F163" s="54"/>
      <c r="G163" s="89" t="s">
        <v>25</v>
      </c>
      <c r="H163" s="103">
        <v>0.18</v>
      </c>
      <c r="I163" s="254"/>
      <c r="J163" s="55">
        <f>J161*H163</f>
        <v>28305.979624178857</v>
      </c>
      <c r="K163" s="250"/>
      <c r="M163" s="36"/>
      <c r="N163" s="36"/>
      <c r="P163" s="36"/>
      <c r="Q163" s="36"/>
    </row>
    <row r="164" spans="6:17" ht="16.5" thickBot="1">
      <c r="F164" s="48"/>
      <c r="G164" s="90" t="s">
        <v>26</v>
      </c>
      <c r="H164" s="104" t="s">
        <v>9</v>
      </c>
      <c r="I164" s="257"/>
      <c r="J164" s="58">
        <f>J161+J163</f>
        <v>185561.42198072805</v>
      </c>
      <c r="K164" s="250"/>
      <c r="M164" s="36"/>
      <c r="N164" s="36"/>
      <c r="P164" s="36"/>
      <c r="Q164" s="36"/>
    </row>
    <row r="165" spans="13:17" ht="15.75">
      <c r="M165" s="36"/>
      <c r="N165" s="36"/>
      <c r="P165" s="36"/>
      <c r="Q165" s="36"/>
    </row>
    <row r="166" spans="13:17" ht="15.75">
      <c r="M166" s="36"/>
      <c r="N166" s="36"/>
      <c r="P166" s="36"/>
      <c r="Q166" s="36"/>
    </row>
    <row r="167" spans="13:17" ht="15.75">
      <c r="M167" s="36"/>
      <c r="N167" s="36"/>
      <c r="P167" s="36"/>
      <c r="Q167" s="36"/>
    </row>
    <row r="168" spans="13:17" ht="15.75">
      <c r="M168" s="36"/>
      <c r="N168" s="36"/>
      <c r="P168" s="36"/>
      <c r="Q168" s="36"/>
    </row>
  </sheetData>
  <sheetProtection algorithmName="SHA-512" hashValue="mnMH6hsw0U6etjppioF8Tg5uSSsXjCMC+r18Com6DsXoh4O5Kymwd+1zimfiGyYC1shUIIRHcD1r0Dtgfaxe3w==" saltValue="kd7h/GZ6qDLGG7tTwmaFMw==" spinCount="100000" sheet="1" objects="1" scenarios="1"/>
  <mergeCells count="20">
    <mergeCell ref="A5:F5"/>
    <mergeCell ref="B1:D1"/>
    <mergeCell ref="A2:B2"/>
    <mergeCell ref="H2:J2"/>
    <mergeCell ref="A3:F3"/>
    <mergeCell ref="A4:F4"/>
    <mergeCell ref="Q7:Q8"/>
    <mergeCell ref="A6:F6"/>
    <mergeCell ref="A7:A8"/>
    <mergeCell ref="B7:B8"/>
    <mergeCell ref="C7:C8"/>
    <mergeCell ref="D7:E7"/>
    <mergeCell ref="F7:G7"/>
    <mergeCell ref="A11:C11"/>
    <mergeCell ref="N7:N8"/>
    <mergeCell ref="P7:P8"/>
    <mergeCell ref="H7:I7"/>
    <mergeCell ref="J7:J8"/>
    <mergeCell ref="K7:K8"/>
    <mergeCell ref="M7:M8"/>
  </mergeCells>
  <conditionalFormatting sqref="B21:B24">
    <cfRule type="duplicateValues" priority="2" dxfId="0" stopIfTrue="1">
      <formula>AND(COUNTIF($B$21:$B$24,B21)&gt;1,NOT(ISBLANK(B21)))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71"/>
  <sheetViews>
    <sheetView showGridLines="0" zoomScale="80" zoomScaleNormal="80" workbookViewId="0" topLeftCell="A1">
      <pane ySplit="10" topLeftCell="A11" activePane="bottomLeft" state="frozen"/>
      <selection pane="topLeft" activeCell="A292" sqref="A292:XFD292"/>
      <selection pane="bottomLeft" activeCell="M25" sqref="M25"/>
    </sheetView>
  </sheetViews>
  <sheetFormatPr defaultColWidth="9.00390625" defaultRowHeight="15.75"/>
  <cols>
    <col min="1" max="1" width="7.625" style="15" customWidth="1"/>
    <col min="2" max="2" width="78.875" style="100" customWidth="1"/>
    <col min="3" max="3" width="7.75390625" style="15" bestFit="1" customWidth="1"/>
    <col min="4" max="4" width="6.375" style="15" bestFit="1" customWidth="1"/>
    <col min="5" max="5" width="6.50390625" style="15" bestFit="1" customWidth="1"/>
    <col min="6" max="6" width="7.875" style="15" bestFit="1" customWidth="1"/>
    <col min="7" max="7" width="16.75390625" style="15" bestFit="1" customWidth="1"/>
    <col min="8" max="8" width="10.125" style="15" bestFit="1" customWidth="1"/>
    <col min="9" max="9" width="12.75390625" style="15" bestFit="1" customWidth="1"/>
    <col min="10" max="10" width="11.875" style="15" bestFit="1" customWidth="1"/>
    <col min="11" max="11" width="11.125" style="98" bestFit="1" customWidth="1"/>
    <col min="12" max="12" width="3.625" style="112" customWidth="1"/>
    <col min="13" max="13" width="10.75390625" style="15" customWidth="1"/>
    <col min="14" max="14" width="10.25390625" style="15" customWidth="1"/>
    <col min="15" max="15" width="7.375" style="15" customWidth="1"/>
    <col min="16" max="17" width="12.875" style="15" customWidth="1"/>
    <col min="18" max="18" width="7.25390625" style="15" customWidth="1"/>
    <col min="19" max="19" width="7.25390625" style="15" bestFit="1" customWidth="1"/>
    <col min="20" max="20" width="6.625" style="15" customWidth="1"/>
    <col min="21" max="21" width="6.75390625" style="15" customWidth="1"/>
    <col min="22" max="16384" width="9.00390625" style="15" customWidth="1"/>
  </cols>
  <sheetData>
    <row r="1" spans="1:17" ht="18.75" thickBot="1">
      <c r="A1" s="8"/>
      <c r="B1" s="407"/>
      <c r="C1" s="407"/>
      <c r="D1" s="407"/>
      <c r="E1" s="9"/>
      <c r="F1" s="10"/>
      <c r="G1" s="9"/>
      <c r="H1" s="11"/>
      <c r="I1" s="12"/>
      <c r="J1" s="11"/>
      <c r="K1" s="91"/>
      <c r="L1" s="93"/>
      <c r="M1" s="14"/>
      <c r="N1" s="14"/>
      <c r="P1" s="14"/>
      <c r="Q1" s="14"/>
    </row>
    <row r="2" spans="1:17" ht="18.75" thickBot="1">
      <c r="A2" s="408" t="s">
        <v>453</v>
      </c>
      <c r="B2" s="409"/>
      <c r="C2" s="16"/>
      <c r="D2" s="10"/>
      <c r="E2" s="9"/>
      <c r="F2" s="10"/>
      <c r="G2" s="17"/>
      <c r="H2" s="410" t="s">
        <v>445</v>
      </c>
      <c r="I2" s="411"/>
      <c r="J2" s="412"/>
      <c r="K2" s="92"/>
      <c r="L2" s="111"/>
      <c r="M2" s="14"/>
      <c r="N2" s="19"/>
      <c r="P2" s="14"/>
      <c r="Q2" s="19"/>
    </row>
    <row r="3" spans="1:17" ht="16.5" customHeight="1" thickBot="1">
      <c r="A3" s="413"/>
      <c r="B3" s="413"/>
      <c r="C3" s="413"/>
      <c r="D3" s="413"/>
      <c r="E3" s="413"/>
      <c r="F3" s="413"/>
      <c r="G3" s="20"/>
      <c r="H3" s="74" t="s">
        <v>9</v>
      </c>
      <c r="I3" s="75" t="s">
        <v>8</v>
      </c>
      <c r="J3" s="76" t="s">
        <v>446</v>
      </c>
      <c r="K3" s="92"/>
      <c r="L3" s="111"/>
      <c r="M3" s="14"/>
      <c r="N3" s="19"/>
      <c r="P3" s="14"/>
      <c r="Q3" s="19"/>
    </row>
    <row r="4" spans="1:17" ht="16.5" thickBot="1">
      <c r="A4" s="413"/>
      <c r="B4" s="413"/>
      <c r="C4" s="413"/>
      <c r="D4" s="413"/>
      <c r="E4" s="413"/>
      <c r="F4" s="413"/>
      <c r="G4" s="21"/>
      <c r="H4" s="215">
        <f>J135</f>
        <v>0</v>
      </c>
      <c r="I4" s="216">
        <f>H4*J4</f>
        <v>0</v>
      </c>
      <c r="J4" s="79">
        <f>TOTAL!C7</f>
        <v>2.6593</v>
      </c>
      <c r="K4" s="92"/>
      <c r="L4" s="111"/>
      <c r="M4" s="14"/>
      <c r="N4" s="19"/>
      <c r="P4" s="14"/>
      <c r="Q4" s="19"/>
    </row>
    <row r="5" spans="1:17" ht="15.75">
      <c r="A5" s="406"/>
      <c r="B5" s="406"/>
      <c r="C5" s="406"/>
      <c r="D5" s="406"/>
      <c r="E5" s="406"/>
      <c r="F5" s="406"/>
      <c r="G5" s="22"/>
      <c r="H5" s="23"/>
      <c r="I5" s="24"/>
      <c r="J5" s="25"/>
      <c r="K5" s="92"/>
      <c r="L5" s="111"/>
      <c r="M5" s="14"/>
      <c r="N5" s="19"/>
      <c r="P5" s="14"/>
      <c r="Q5" s="19"/>
    </row>
    <row r="6" spans="1:17" ht="16.5" thickBot="1">
      <c r="A6" s="401"/>
      <c r="B6" s="401"/>
      <c r="C6" s="401"/>
      <c r="D6" s="401"/>
      <c r="E6" s="401"/>
      <c r="F6" s="401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86" t="s">
        <v>429</v>
      </c>
      <c r="B7" s="388" t="s">
        <v>430</v>
      </c>
      <c r="C7" s="404" t="s">
        <v>434</v>
      </c>
      <c r="D7" s="394" t="s">
        <v>435</v>
      </c>
      <c r="E7" s="394"/>
      <c r="F7" s="394" t="s">
        <v>438</v>
      </c>
      <c r="G7" s="394"/>
      <c r="H7" s="394" t="s">
        <v>440</v>
      </c>
      <c r="I7" s="394"/>
      <c r="J7" s="395" t="s">
        <v>433</v>
      </c>
      <c r="K7" s="397" t="s">
        <v>441</v>
      </c>
      <c r="L7" s="80"/>
      <c r="M7" s="399" t="s">
        <v>443</v>
      </c>
      <c r="N7" s="392" t="s">
        <v>444</v>
      </c>
      <c r="O7" s="30"/>
      <c r="P7" s="399" t="s">
        <v>447</v>
      </c>
      <c r="Q7" s="392" t="s">
        <v>448</v>
      </c>
    </row>
    <row r="8" spans="1:17" ht="22.5">
      <c r="A8" s="387"/>
      <c r="B8" s="389"/>
      <c r="C8" s="418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416"/>
      <c r="K8" s="417"/>
      <c r="L8" s="80"/>
      <c r="M8" s="400"/>
      <c r="N8" s="393"/>
      <c r="O8" s="30"/>
      <c r="P8" s="400"/>
      <c r="Q8" s="393"/>
    </row>
    <row r="9" spans="1:17" ht="19.5" customHeight="1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9.5" customHeight="1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62"/>
      <c r="L10" s="263"/>
      <c r="M10" s="231"/>
      <c r="N10" s="232"/>
      <c r="O10" s="30"/>
      <c r="P10" s="231"/>
      <c r="Q10" s="232"/>
    </row>
    <row r="11" spans="1:19" ht="15.75">
      <c r="A11" s="264"/>
      <c r="B11" s="265" t="s">
        <v>30</v>
      </c>
      <c r="C11" s="266"/>
      <c r="D11" s="141"/>
      <c r="E11" s="141"/>
      <c r="F11" s="139"/>
      <c r="G11" s="214"/>
      <c r="H11" s="141"/>
      <c r="I11" s="214"/>
      <c r="J11" s="142"/>
      <c r="K11" s="177"/>
      <c r="L11" s="267"/>
      <c r="M11" s="268"/>
      <c r="N11" s="269"/>
      <c r="O11" s="270"/>
      <c r="P11" s="268"/>
      <c r="Q11" s="269"/>
      <c r="S11" s="109"/>
    </row>
    <row r="12" spans="1:19" ht="15.75">
      <c r="A12" s="264"/>
      <c r="B12" s="265" t="s">
        <v>31</v>
      </c>
      <c r="C12" s="266"/>
      <c r="D12" s="141"/>
      <c r="E12" s="141"/>
      <c r="F12" s="139"/>
      <c r="G12" s="214"/>
      <c r="H12" s="141"/>
      <c r="I12" s="214"/>
      <c r="J12" s="142"/>
      <c r="K12" s="177"/>
      <c r="L12" s="267"/>
      <c r="M12" s="268"/>
      <c r="N12" s="269"/>
      <c r="O12" s="270"/>
      <c r="P12" s="268"/>
      <c r="Q12" s="269"/>
      <c r="S12" s="109"/>
    </row>
    <row r="13" spans="1:19" ht="63" thickBot="1">
      <c r="A13" s="264">
        <v>1</v>
      </c>
      <c r="B13" s="240" t="s">
        <v>229</v>
      </c>
      <c r="C13" s="271" t="s">
        <v>29</v>
      </c>
      <c r="D13" s="138">
        <v>1</v>
      </c>
      <c r="E13" s="138">
        <v>1</v>
      </c>
      <c r="F13" s="217">
        <f>M13/$J$4</f>
        <v>21264.735080660324</v>
      </c>
      <c r="G13" s="175">
        <f aca="true" t="shared" si="0" ref="G13">F13*E13</f>
        <v>21264.735080660324</v>
      </c>
      <c r="H13" s="258">
        <f>N13/$J$4</f>
        <v>1316.1358252171624</v>
      </c>
      <c r="I13" s="175">
        <f aca="true" t="shared" si="1" ref="I13">H13*E13</f>
        <v>1316.1358252171624</v>
      </c>
      <c r="J13" s="176">
        <f aca="true" t="shared" si="2" ref="J13">G13+I13</f>
        <v>22580.870905877488</v>
      </c>
      <c r="K13" s="178">
        <f>J13/E13</f>
        <v>22580.870905877488</v>
      </c>
      <c r="L13" s="93"/>
      <c r="M13" s="171">
        <v>56549.31</v>
      </c>
      <c r="N13" s="172">
        <v>3500</v>
      </c>
      <c r="O13" s="9"/>
      <c r="P13" s="374" t="s">
        <v>486</v>
      </c>
      <c r="Q13" s="172"/>
      <c r="S13" s="109"/>
    </row>
    <row r="14" spans="1:19" ht="62.25">
      <c r="A14" s="264">
        <f>A13+1</f>
        <v>2</v>
      </c>
      <c r="B14" s="240" t="s">
        <v>230</v>
      </c>
      <c r="C14" s="271" t="s">
        <v>29</v>
      </c>
      <c r="D14" s="138">
        <v>1</v>
      </c>
      <c r="E14" s="138">
        <v>1</v>
      </c>
      <c r="F14" s="217">
        <f aca="true" t="shared" si="3" ref="F14:F24">M14/$J$4</f>
        <v>10006.631387345364</v>
      </c>
      <c r="G14" s="175">
        <f aca="true" t="shared" si="4" ref="G14:G24">F14*E14</f>
        <v>10006.631387345364</v>
      </c>
      <c r="H14" s="258">
        <f aca="true" t="shared" si="5" ref="H14:H24">N14/$J$4</f>
        <v>639.2659722483361</v>
      </c>
      <c r="I14" s="175">
        <f aca="true" t="shared" si="6" ref="I14:I24">H14*E14</f>
        <v>639.2659722483361</v>
      </c>
      <c r="J14" s="176">
        <f aca="true" t="shared" si="7" ref="J14:J24">G14+I14</f>
        <v>10645.8973595937</v>
      </c>
      <c r="K14" s="178">
        <f aca="true" t="shared" si="8" ref="K14:K24">J14/E14</f>
        <v>10645.8973595937</v>
      </c>
      <c r="L14" s="93"/>
      <c r="M14" s="375">
        <v>26610.634848367525</v>
      </c>
      <c r="N14" s="376">
        <v>1700</v>
      </c>
      <c r="O14" s="9"/>
      <c r="P14" s="374" t="s">
        <v>486</v>
      </c>
      <c r="Q14" s="172"/>
      <c r="S14" s="109"/>
    </row>
    <row r="15" spans="1:19" ht="45">
      <c r="A15" s="264">
        <f>A14+1</f>
        <v>3</v>
      </c>
      <c r="B15" s="240" t="s">
        <v>231</v>
      </c>
      <c r="C15" s="271" t="s">
        <v>29</v>
      </c>
      <c r="D15" s="138">
        <v>1</v>
      </c>
      <c r="E15" s="138">
        <v>1</v>
      </c>
      <c r="F15" s="217">
        <f t="shared" si="3"/>
        <v>15009.94622645057</v>
      </c>
      <c r="G15" s="175">
        <f t="shared" si="4"/>
        <v>15009.94622645057</v>
      </c>
      <c r="H15" s="258">
        <f t="shared" si="5"/>
        <v>958.898958372504</v>
      </c>
      <c r="I15" s="175">
        <f t="shared" si="6"/>
        <v>958.898958372504</v>
      </c>
      <c r="J15" s="176">
        <f t="shared" si="7"/>
        <v>15968.845184823072</v>
      </c>
      <c r="K15" s="178">
        <f t="shared" si="8"/>
        <v>15968.845184823072</v>
      </c>
      <c r="L15" s="93"/>
      <c r="M15" s="171">
        <v>39915.95</v>
      </c>
      <c r="N15" s="172">
        <v>2550</v>
      </c>
      <c r="O15" s="9"/>
      <c r="P15" s="374" t="s">
        <v>486</v>
      </c>
      <c r="Q15" s="172"/>
      <c r="S15" s="109"/>
    </row>
    <row r="16" spans="1:19" ht="62.25">
      <c r="A16" s="264">
        <f aca="true" t="shared" si="9" ref="A16:A22">A15+1</f>
        <v>4</v>
      </c>
      <c r="B16" s="240" t="s">
        <v>232</v>
      </c>
      <c r="C16" s="271" t="s">
        <v>29</v>
      </c>
      <c r="D16" s="138">
        <v>1</v>
      </c>
      <c r="E16" s="138">
        <v>1</v>
      </c>
      <c r="F16" s="217">
        <f t="shared" si="3"/>
        <v>23715.936524649343</v>
      </c>
      <c r="G16" s="175">
        <f t="shared" si="4"/>
        <v>23715.936524649343</v>
      </c>
      <c r="H16" s="258">
        <f t="shared" si="5"/>
        <v>1692.174632422066</v>
      </c>
      <c r="I16" s="175">
        <f t="shared" si="6"/>
        <v>1692.174632422066</v>
      </c>
      <c r="J16" s="176">
        <f t="shared" si="7"/>
        <v>25408.11115707141</v>
      </c>
      <c r="K16" s="178">
        <f t="shared" si="8"/>
        <v>25408.11115707141</v>
      </c>
      <c r="L16" s="93"/>
      <c r="M16" s="171">
        <v>63067.79</v>
      </c>
      <c r="N16" s="172">
        <v>4500</v>
      </c>
      <c r="O16" s="9"/>
      <c r="P16" s="374" t="s">
        <v>486</v>
      </c>
      <c r="Q16" s="172"/>
      <c r="S16" s="109"/>
    </row>
    <row r="17" spans="1:19" ht="62.25">
      <c r="A17" s="264">
        <f t="shared" si="9"/>
        <v>5</v>
      </c>
      <c r="B17" s="240" t="s">
        <v>233</v>
      </c>
      <c r="C17" s="271" t="s">
        <v>29</v>
      </c>
      <c r="D17" s="138">
        <v>1</v>
      </c>
      <c r="E17" s="138">
        <v>2</v>
      </c>
      <c r="F17" s="217">
        <f t="shared" si="3"/>
        <v>7088.244004640042</v>
      </c>
      <c r="G17" s="175">
        <f t="shared" si="4"/>
        <v>14176.488009280083</v>
      </c>
      <c r="H17" s="258">
        <f t="shared" si="5"/>
        <v>319.63298612416804</v>
      </c>
      <c r="I17" s="175">
        <f t="shared" si="6"/>
        <v>639.2659722483361</v>
      </c>
      <c r="J17" s="176">
        <f t="shared" si="7"/>
        <v>14815.75398152842</v>
      </c>
      <c r="K17" s="178">
        <f t="shared" si="8"/>
        <v>7407.87699076421</v>
      </c>
      <c r="L17" s="93"/>
      <c r="M17" s="371">
        <v>18849.76728153926</v>
      </c>
      <c r="N17" s="371">
        <v>850</v>
      </c>
      <c r="O17" s="362"/>
      <c r="P17" s="374" t="s">
        <v>486</v>
      </c>
      <c r="Q17" s="172"/>
      <c r="S17" s="109"/>
    </row>
    <row r="18" spans="1:19" ht="54">
      <c r="A18" s="264">
        <f t="shared" si="9"/>
        <v>6</v>
      </c>
      <c r="B18" s="243" t="s">
        <v>234</v>
      </c>
      <c r="C18" s="271" t="s">
        <v>29</v>
      </c>
      <c r="D18" s="138">
        <v>1</v>
      </c>
      <c r="E18" s="138">
        <v>2</v>
      </c>
      <c r="F18" s="217">
        <f t="shared" si="3"/>
        <v>631.745196104238</v>
      </c>
      <c r="G18" s="175">
        <f t="shared" si="4"/>
        <v>1263.490392208476</v>
      </c>
      <c r="H18" s="258">
        <f t="shared" si="5"/>
        <v>56.405821080735535</v>
      </c>
      <c r="I18" s="175">
        <f t="shared" si="6"/>
        <v>112.81164216147107</v>
      </c>
      <c r="J18" s="176">
        <f t="shared" si="7"/>
        <v>1376.302034369947</v>
      </c>
      <c r="K18" s="178">
        <f t="shared" si="8"/>
        <v>688.1510171849735</v>
      </c>
      <c r="L18" s="93"/>
      <c r="M18" s="171">
        <v>1680</v>
      </c>
      <c r="N18" s="172">
        <v>150</v>
      </c>
      <c r="O18" s="9"/>
      <c r="P18" s="171"/>
      <c r="Q18" s="172"/>
      <c r="S18" s="109"/>
    </row>
    <row r="19" spans="1:19" ht="54">
      <c r="A19" s="264">
        <f t="shared" si="9"/>
        <v>7</v>
      </c>
      <c r="B19" s="243" t="s">
        <v>235</v>
      </c>
      <c r="C19" s="271" t="s">
        <v>29</v>
      </c>
      <c r="D19" s="138">
        <v>1</v>
      </c>
      <c r="E19" s="138">
        <v>5</v>
      </c>
      <c r="F19" s="217">
        <f t="shared" si="3"/>
        <v>560.2978227353063</v>
      </c>
      <c r="G19" s="175">
        <f t="shared" si="4"/>
        <v>2801.489113676532</v>
      </c>
      <c r="H19" s="258">
        <f t="shared" si="5"/>
        <v>56.405821080735535</v>
      </c>
      <c r="I19" s="175">
        <f t="shared" si="6"/>
        <v>282.0291054036777</v>
      </c>
      <c r="J19" s="176">
        <f t="shared" si="7"/>
        <v>3083.5182190802097</v>
      </c>
      <c r="K19" s="178">
        <f t="shared" si="8"/>
        <v>616.7036438160419</v>
      </c>
      <c r="L19" s="93"/>
      <c r="M19" s="171">
        <v>1490</v>
      </c>
      <c r="N19" s="172">
        <v>150</v>
      </c>
      <c r="O19" s="9"/>
      <c r="P19" s="171"/>
      <c r="Q19" s="172"/>
      <c r="S19" s="109"/>
    </row>
    <row r="20" spans="1:19" ht="54">
      <c r="A20" s="264">
        <f>A19+1</f>
        <v>8</v>
      </c>
      <c r="B20" s="243" t="s">
        <v>239</v>
      </c>
      <c r="C20" s="271" t="s">
        <v>29</v>
      </c>
      <c r="D20" s="138">
        <v>1</v>
      </c>
      <c r="E20" s="138">
        <v>38</v>
      </c>
      <c r="F20" s="217">
        <f aca="true" t="shared" si="10" ref="F20">M20/$J$4</f>
        <v>520.4290816948213</v>
      </c>
      <c r="G20" s="175">
        <f aca="true" t="shared" si="11" ref="G20">F20*E20</f>
        <v>19776.30510440321</v>
      </c>
      <c r="H20" s="258">
        <f aca="true" t="shared" si="12" ref="H20">N20/$J$4</f>
        <v>56.405821080735535</v>
      </c>
      <c r="I20" s="175">
        <f aca="true" t="shared" si="13" ref="I20">H20*E20</f>
        <v>2143.4212010679503</v>
      </c>
      <c r="J20" s="176">
        <f aca="true" t="shared" si="14" ref="J20">G20+I20</f>
        <v>21919.726305471162</v>
      </c>
      <c r="K20" s="178">
        <f aca="true" t="shared" si="15" ref="K20">J20/E20</f>
        <v>576.8349027755569</v>
      </c>
      <c r="L20" s="93"/>
      <c r="M20" s="371">
        <v>1383.9770569510383</v>
      </c>
      <c r="N20" s="371">
        <v>150</v>
      </c>
      <c r="O20" s="9"/>
      <c r="P20" s="171"/>
      <c r="Q20" s="172"/>
      <c r="S20" s="109"/>
    </row>
    <row r="21" spans="1:19" ht="54">
      <c r="A21" s="264">
        <f>A20+1</f>
        <v>9</v>
      </c>
      <c r="B21" s="243" t="s">
        <v>236</v>
      </c>
      <c r="C21" s="271" t="s">
        <v>29</v>
      </c>
      <c r="D21" s="138">
        <v>1</v>
      </c>
      <c r="E21" s="138">
        <v>4</v>
      </c>
      <c r="F21" s="217">
        <f t="shared" si="3"/>
        <v>358.14304032586324</v>
      </c>
      <c r="G21" s="175">
        <f t="shared" si="4"/>
        <v>1432.572161303453</v>
      </c>
      <c r="H21" s="258">
        <f t="shared" si="5"/>
        <v>56.405821080735535</v>
      </c>
      <c r="I21" s="175">
        <f t="shared" si="6"/>
        <v>225.62328432294214</v>
      </c>
      <c r="J21" s="176">
        <f t="shared" si="7"/>
        <v>1658.1954456263952</v>
      </c>
      <c r="K21" s="178">
        <f t="shared" si="8"/>
        <v>414.5488614065988</v>
      </c>
      <c r="L21" s="93"/>
      <c r="M21" s="371">
        <v>952.4097871385682</v>
      </c>
      <c r="N21" s="371">
        <v>150</v>
      </c>
      <c r="O21" s="9"/>
      <c r="P21" s="171"/>
      <c r="Q21" s="172"/>
      <c r="S21" s="109"/>
    </row>
    <row r="22" spans="1:19" ht="54">
      <c r="A22" s="264">
        <f t="shared" si="9"/>
        <v>10</v>
      </c>
      <c r="B22" s="243" t="s">
        <v>237</v>
      </c>
      <c r="C22" s="271" t="s">
        <v>29</v>
      </c>
      <c r="D22" s="138">
        <v>1</v>
      </c>
      <c r="E22" s="138">
        <v>1</v>
      </c>
      <c r="F22" s="217">
        <f t="shared" si="3"/>
        <v>307.7822017727402</v>
      </c>
      <c r="G22" s="175">
        <f t="shared" si="4"/>
        <v>307.7822017727402</v>
      </c>
      <c r="H22" s="258">
        <f t="shared" si="5"/>
        <v>56.405821080735535</v>
      </c>
      <c r="I22" s="175">
        <f t="shared" si="6"/>
        <v>56.405821080735535</v>
      </c>
      <c r="J22" s="176">
        <f t="shared" si="7"/>
        <v>364.1880228534758</v>
      </c>
      <c r="K22" s="178">
        <f t="shared" si="8"/>
        <v>364.1880228534758</v>
      </c>
      <c r="L22" s="93"/>
      <c r="M22" s="371">
        <v>818.4852091742481</v>
      </c>
      <c r="N22" s="371">
        <v>150</v>
      </c>
      <c r="O22" s="9"/>
      <c r="P22" s="171"/>
      <c r="Q22" s="172"/>
      <c r="S22" s="109"/>
    </row>
    <row r="23" spans="1:19" ht="54">
      <c r="A23" s="264">
        <f>A22+1</f>
        <v>11</v>
      </c>
      <c r="B23" s="243" t="s">
        <v>238</v>
      </c>
      <c r="C23" s="271" t="s">
        <v>29</v>
      </c>
      <c r="D23" s="138">
        <v>1</v>
      </c>
      <c r="E23" s="138">
        <v>2</v>
      </c>
      <c r="F23" s="217">
        <f aca="true" t="shared" si="16" ref="F23">M23/$J$4</f>
        <v>296.14726328533607</v>
      </c>
      <c r="G23" s="175">
        <f aca="true" t="shared" si="17" ref="G23">F23*E23</f>
        <v>592.2945265706721</v>
      </c>
      <c r="H23" s="258">
        <f aca="true" t="shared" si="18" ref="H23">N23/$J$4</f>
        <v>56.405821080735535</v>
      </c>
      <c r="I23" s="175">
        <f aca="true" t="shared" si="19" ref="I23">H23*E23</f>
        <v>112.81164216147107</v>
      </c>
      <c r="J23" s="176">
        <f aca="true" t="shared" si="20" ref="J23">G23+I23</f>
        <v>705.1061687321433</v>
      </c>
      <c r="K23" s="178">
        <f aca="true" t="shared" si="21" ref="K23">J23/E23</f>
        <v>352.55308436607163</v>
      </c>
      <c r="L23" s="113"/>
      <c r="M23" s="371">
        <v>787.5444172546942</v>
      </c>
      <c r="N23" s="371">
        <v>150</v>
      </c>
      <c r="O23" s="9"/>
      <c r="P23" s="171"/>
      <c r="Q23" s="172"/>
      <c r="S23" s="109"/>
    </row>
    <row r="24" spans="1:19" ht="16.5">
      <c r="A24" s="264">
        <f>A23+1</f>
        <v>12</v>
      </c>
      <c r="B24" s="245" t="s">
        <v>261</v>
      </c>
      <c r="C24" s="246" t="s">
        <v>29</v>
      </c>
      <c r="D24" s="162">
        <v>1</v>
      </c>
      <c r="E24" s="162">
        <v>1</v>
      </c>
      <c r="F24" s="217">
        <f t="shared" si="3"/>
        <v>169.2174632422066</v>
      </c>
      <c r="G24" s="175">
        <f t="shared" si="4"/>
        <v>169.2174632422066</v>
      </c>
      <c r="H24" s="258">
        <f t="shared" si="5"/>
        <v>0</v>
      </c>
      <c r="I24" s="175">
        <f t="shared" si="6"/>
        <v>0</v>
      </c>
      <c r="J24" s="176">
        <f t="shared" si="7"/>
        <v>169.2174632422066</v>
      </c>
      <c r="K24" s="178">
        <f t="shared" si="8"/>
        <v>169.2174632422066</v>
      </c>
      <c r="L24" s="113"/>
      <c r="M24" s="171">
        <v>450</v>
      </c>
      <c r="N24" s="172">
        <v>0</v>
      </c>
      <c r="O24" s="9"/>
      <c r="P24" s="171"/>
      <c r="Q24" s="172"/>
      <c r="S24" s="109"/>
    </row>
    <row r="25" spans="1:19" ht="15.75">
      <c r="A25" s="264"/>
      <c r="B25" s="247" t="s">
        <v>240</v>
      </c>
      <c r="C25" s="271"/>
      <c r="D25" s="138"/>
      <c r="E25" s="138"/>
      <c r="F25" s="217"/>
      <c r="G25" s="214"/>
      <c r="H25" s="138"/>
      <c r="I25" s="214"/>
      <c r="J25" s="142"/>
      <c r="K25" s="177"/>
      <c r="L25" s="93"/>
      <c r="M25" s="114"/>
      <c r="N25" s="115"/>
      <c r="O25" s="9"/>
      <c r="P25" s="114"/>
      <c r="Q25" s="115"/>
      <c r="S25" s="109"/>
    </row>
    <row r="26" spans="1:19" ht="15.75">
      <c r="A26" s="264">
        <f>A5+1</f>
        <v>1</v>
      </c>
      <c r="B26" s="272" t="s">
        <v>252</v>
      </c>
      <c r="C26" s="271" t="s">
        <v>157</v>
      </c>
      <c r="D26" s="138">
        <v>1</v>
      </c>
      <c r="E26" s="138">
        <v>38</v>
      </c>
      <c r="F26" s="217">
        <f>M26/$J$4</f>
        <v>2.80138167412477</v>
      </c>
      <c r="G26" s="175">
        <f aca="true" t="shared" si="22" ref="G26:G45">F26*E26</f>
        <v>106.45250361674125</v>
      </c>
      <c r="H26" s="258">
        <f>N26/$J$4</f>
        <v>2.0009869100891216</v>
      </c>
      <c r="I26" s="175">
        <f aca="true" t="shared" si="23" ref="I26:I45">H26*E26</f>
        <v>76.03750258338661</v>
      </c>
      <c r="J26" s="176">
        <f aca="true" t="shared" si="24" ref="J26:J45">G26+I26</f>
        <v>182.49000620012788</v>
      </c>
      <c r="K26" s="178">
        <f>J26/E26</f>
        <v>4.802368584213892</v>
      </c>
      <c r="L26" s="93"/>
      <c r="M26" s="371">
        <v>7.449714286000001</v>
      </c>
      <c r="N26" s="371">
        <v>5.3212244900000005</v>
      </c>
      <c r="O26" s="9"/>
      <c r="P26" s="114"/>
      <c r="Q26" s="115"/>
      <c r="S26" s="109"/>
    </row>
    <row r="27" spans="1:19" ht="15.75">
      <c r="A27" s="264">
        <f aca="true" t="shared" si="25" ref="A27:A43">A26+1</f>
        <v>2</v>
      </c>
      <c r="B27" s="272" t="s">
        <v>253</v>
      </c>
      <c r="C27" s="271" t="s">
        <v>157</v>
      </c>
      <c r="D27" s="138">
        <v>1</v>
      </c>
      <c r="E27" s="138">
        <v>195</v>
      </c>
      <c r="F27" s="217">
        <f aca="true" t="shared" si="26" ref="F27:F45">M27/$J$4</f>
        <v>4.001973820178243</v>
      </c>
      <c r="G27" s="175">
        <f t="shared" si="22"/>
        <v>780.3848949347574</v>
      </c>
      <c r="H27" s="258">
        <f aca="true" t="shared" si="27" ref="H27:H45">N27/$J$4</f>
        <v>2.0009869100891216</v>
      </c>
      <c r="I27" s="175">
        <f t="shared" si="23"/>
        <v>390.1924474673787</v>
      </c>
      <c r="J27" s="176">
        <f t="shared" si="24"/>
        <v>1170.577342402136</v>
      </c>
      <c r="K27" s="178">
        <f aca="true" t="shared" si="28" ref="K27:K45">J27/E27</f>
        <v>6.002960730267365</v>
      </c>
      <c r="L27" s="93"/>
      <c r="M27" s="371">
        <v>10.642448980000001</v>
      </c>
      <c r="N27" s="371">
        <v>5.3212244900000005</v>
      </c>
      <c r="O27" s="9"/>
      <c r="P27" s="114"/>
      <c r="Q27" s="115"/>
      <c r="S27" s="109"/>
    </row>
    <row r="28" spans="1:19" ht="15.75">
      <c r="A28" s="264">
        <f t="shared" si="25"/>
        <v>3</v>
      </c>
      <c r="B28" s="272" t="s">
        <v>254</v>
      </c>
      <c r="C28" s="271" t="s">
        <v>157</v>
      </c>
      <c r="D28" s="138">
        <v>1</v>
      </c>
      <c r="E28" s="138">
        <v>125</v>
      </c>
      <c r="F28" s="217">
        <f t="shared" si="26"/>
        <v>5.60276334824954</v>
      </c>
      <c r="G28" s="175">
        <f t="shared" si="22"/>
        <v>700.3454185311924</v>
      </c>
      <c r="H28" s="258">
        <f t="shared" si="27"/>
        <v>2.0009869100891216</v>
      </c>
      <c r="I28" s="175">
        <f t="shared" si="23"/>
        <v>250.12336376114018</v>
      </c>
      <c r="J28" s="176">
        <f t="shared" si="24"/>
        <v>950.4687822923327</v>
      </c>
      <c r="K28" s="178">
        <f t="shared" si="28"/>
        <v>7.603750258338661</v>
      </c>
      <c r="L28" s="93"/>
      <c r="M28" s="371">
        <v>14.899428572000001</v>
      </c>
      <c r="N28" s="371">
        <v>5.3212244900000005</v>
      </c>
      <c r="O28" s="9"/>
      <c r="P28" s="114"/>
      <c r="Q28" s="115"/>
      <c r="S28" s="109"/>
    </row>
    <row r="29" spans="1:19" ht="15.75">
      <c r="A29" s="264">
        <f t="shared" si="25"/>
        <v>4</v>
      </c>
      <c r="B29" s="272" t="s">
        <v>255</v>
      </c>
      <c r="C29" s="271" t="s">
        <v>157</v>
      </c>
      <c r="D29" s="138">
        <v>1</v>
      </c>
      <c r="E29" s="138">
        <v>265</v>
      </c>
      <c r="F29" s="217">
        <f t="shared" si="26"/>
        <v>6.803355494303012</v>
      </c>
      <c r="G29" s="175">
        <f t="shared" si="22"/>
        <v>1802.889205990298</v>
      </c>
      <c r="H29" s="258">
        <f t="shared" si="27"/>
        <v>2.0009869100891216</v>
      </c>
      <c r="I29" s="175">
        <f t="shared" si="23"/>
        <v>530.2615311736172</v>
      </c>
      <c r="J29" s="176">
        <f t="shared" si="24"/>
        <v>2333.1507371639154</v>
      </c>
      <c r="K29" s="178">
        <f t="shared" si="28"/>
        <v>8.804342404392134</v>
      </c>
      <c r="L29" s="93"/>
      <c r="M29" s="371">
        <v>18.092163266</v>
      </c>
      <c r="N29" s="371">
        <v>5.3212244900000005</v>
      </c>
      <c r="O29" s="9"/>
      <c r="P29" s="114"/>
      <c r="Q29" s="115"/>
      <c r="S29" s="109"/>
    </row>
    <row r="30" spans="1:19" ht="15.75">
      <c r="A30" s="264">
        <f t="shared" si="25"/>
        <v>5</v>
      </c>
      <c r="B30" s="272" t="s">
        <v>256</v>
      </c>
      <c r="C30" s="271" t="s">
        <v>157</v>
      </c>
      <c r="D30" s="162">
        <v>1</v>
      </c>
      <c r="E30" s="162">
        <v>180</v>
      </c>
      <c r="F30" s="217">
        <f t="shared" si="26"/>
        <v>8.804342404392134</v>
      </c>
      <c r="G30" s="175">
        <f t="shared" si="22"/>
        <v>1584.7816327905841</v>
      </c>
      <c r="H30" s="258">
        <f t="shared" si="27"/>
        <v>2.0009869100891216</v>
      </c>
      <c r="I30" s="175">
        <f t="shared" si="23"/>
        <v>360.1776438160419</v>
      </c>
      <c r="J30" s="176">
        <f t="shared" si="24"/>
        <v>1944.959276606626</v>
      </c>
      <c r="K30" s="178">
        <f t="shared" si="28"/>
        <v>10.805329314481256</v>
      </c>
      <c r="L30" s="93"/>
      <c r="M30" s="371">
        <v>23.413387756000002</v>
      </c>
      <c r="N30" s="371">
        <v>5.3212244900000005</v>
      </c>
      <c r="O30" s="9"/>
      <c r="P30" s="114"/>
      <c r="Q30" s="115"/>
      <c r="S30" s="109"/>
    </row>
    <row r="31" spans="1:19" ht="15.75">
      <c r="A31" s="264">
        <f t="shared" si="25"/>
        <v>6</v>
      </c>
      <c r="B31" s="272" t="s">
        <v>257</v>
      </c>
      <c r="C31" s="271" t="s">
        <v>157</v>
      </c>
      <c r="D31" s="162">
        <v>1</v>
      </c>
      <c r="E31" s="162">
        <v>55</v>
      </c>
      <c r="F31" s="217">
        <f t="shared" si="26"/>
        <v>11.20552669649908</v>
      </c>
      <c r="G31" s="175">
        <f t="shared" si="22"/>
        <v>616.3039683074494</v>
      </c>
      <c r="H31" s="258">
        <f t="shared" si="27"/>
        <v>2.0009869100891216</v>
      </c>
      <c r="I31" s="175">
        <f t="shared" si="23"/>
        <v>110.05428005490168</v>
      </c>
      <c r="J31" s="176">
        <f t="shared" si="24"/>
        <v>726.3582483623511</v>
      </c>
      <c r="K31" s="178">
        <f t="shared" si="28"/>
        <v>13.206513606588201</v>
      </c>
      <c r="L31" s="93"/>
      <c r="M31" s="371">
        <v>29.798857144000003</v>
      </c>
      <c r="N31" s="371">
        <v>5.3212244900000005</v>
      </c>
      <c r="O31" s="9"/>
      <c r="P31" s="114"/>
      <c r="Q31" s="115"/>
      <c r="S31" s="109"/>
    </row>
    <row r="32" spans="1:19" ht="15.75">
      <c r="A32" s="264">
        <f t="shared" si="25"/>
        <v>7</v>
      </c>
      <c r="B32" s="272" t="s">
        <v>258</v>
      </c>
      <c r="C32" s="271" t="s">
        <v>157</v>
      </c>
      <c r="D32" s="162">
        <v>1</v>
      </c>
      <c r="E32" s="162">
        <v>115</v>
      </c>
      <c r="F32" s="217">
        <f t="shared" si="26"/>
        <v>12.806316224570377</v>
      </c>
      <c r="G32" s="175">
        <f t="shared" si="22"/>
        <v>1472.7263658255933</v>
      </c>
      <c r="H32" s="258">
        <f t="shared" si="27"/>
        <v>3.001480365133682</v>
      </c>
      <c r="I32" s="175">
        <f t="shared" si="23"/>
        <v>345.1702419903734</v>
      </c>
      <c r="J32" s="176">
        <f t="shared" si="24"/>
        <v>1817.8966078159667</v>
      </c>
      <c r="K32" s="178">
        <f t="shared" si="28"/>
        <v>15.807796589704058</v>
      </c>
      <c r="L32" s="93"/>
      <c r="M32" s="371">
        <v>34.055836736</v>
      </c>
      <c r="N32" s="371">
        <v>7.981836735000001</v>
      </c>
      <c r="O32" s="9"/>
      <c r="P32" s="114"/>
      <c r="Q32" s="115"/>
      <c r="S32" s="109"/>
    </row>
    <row r="33" spans="1:19" ht="15.75">
      <c r="A33" s="264">
        <f t="shared" si="25"/>
        <v>8</v>
      </c>
      <c r="B33" s="272" t="s">
        <v>259</v>
      </c>
      <c r="C33" s="271" t="s">
        <v>157</v>
      </c>
      <c r="D33" s="138">
        <v>1</v>
      </c>
      <c r="E33" s="138">
        <v>155</v>
      </c>
      <c r="F33" s="217">
        <f t="shared" si="26"/>
        <v>18.00888219080209</v>
      </c>
      <c r="G33" s="175">
        <f t="shared" si="22"/>
        <v>2791.376739574324</v>
      </c>
      <c r="H33" s="258">
        <f t="shared" si="27"/>
        <v>3.001480365133682</v>
      </c>
      <c r="I33" s="175">
        <f t="shared" si="23"/>
        <v>465.2294565957207</v>
      </c>
      <c r="J33" s="176">
        <f t="shared" si="24"/>
        <v>3256.6061961700448</v>
      </c>
      <c r="K33" s="178">
        <f t="shared" si="28"/>
        <v>21.01036255593577</v>
      </c>
      <c r="L33" s="93"/>
      <c r="M33" s="371">
        <v>47.89102041</v>
      </c>
      <c r="N33" s="371">
        <v>7.981836735000001</v>
      </c>
      <c r="O33" s="9"/>
      <c r="P33" s="114"/>
      <c r="Q33" s="115"/>
      <c r="S33" s="109"/>
    </row>
    <row r="34" spans="1:19" ht="15.75">
      <c r="A34" s="264">
        <f t="shared" si="25"/>
        <v>9</v>
      </c>
      <c r="B34" s="273" t="s">
        <v>241</v>
      </c>
      <c r="C34" s="271" t="s">
        <v>157</v>
      </c>
      <c r="D34" s="138">
        <v>1</v>
      </c>
      <c r="E34" s="138">
        <v>15</v>
      </c>
      <c r="F34" s="217">
        <f t="shared" si="26"/>
        <v>41.36426879253939</v>
      </c>
      <c r="G34" s="175">
        <f t="shared" si="22"/>
        <v>620.4640318880909</v>
      </c>
      <c r="H34" s="258">
        <f t="shared" si="27"/>
        <v>9.400970180122588</v>
      </c>
      <c r="I34" s="175">
        <f t="shared" si="23"/>
        <v>141.01455270183882</v>
      </c>
      <c r="J34" s="176">
        <f t="shared" si="24"/>
        <v>761.4785845899297</v>
      </c>
      <c r="K34" s="178">
        <f t="shared" si="28"/>
        <v>50.76523897266198</v>
      </c>
      <c r="L34" s="93"/>
      <c r="M34" s="114">
        <v>110</v>
      </c>
      <c r="N34" s="115">
        <v>25</v>
      </c>
      <c r="O34" s="9"/>
      <c r="P34" s="114"/>
      <c r="Q34" s="115"/>
      <c r="S34" s="109"/>
    </row>
    <row r="35" spans="1:19" ht="15.75">
      <c r="A35" s="264">
        <f t="shared" si="25"/>
        <v>10</v>
      </c>
      <c r="B35" s="273" t="s">
        <v>242</v>
      </c>
      <c r="C35" s="271" t="s">
        <v>157</v>
      </c>
      <c r="D35" s="138">
        <v>1</v>
      </c>
      <c r="E35" s="138">
        <v>2</v>
      </c>
      <c r="F35" s="217">
        <f t="shared" si="26"/>
        <v>47.004850900612944</v>
      </c>
      <c r="G35" s="175">
        <f t="shared" si="22"/>
        <v>94.00970180122589</v>
      </c>
      <c r="H35" s="258">
        <f t="shared" si="27"/>
        <v>9.400970180122588</v>
      </c>
      <c r="I35" s="175">
        <f t="shared" si="23"/>
        <v>18.801940360245176</v>
      </c>
      <c r="J35" s="176">
        <f t="shared" si="24"/>
        <v>112.81164216147107</v>
      </c>
      <c r="K35" s="178">
        <f t="shared" si="28"/>
        <v>56.405821080735535</v>
      </c>
      <c r="L35" s="93"/>
      <c r="M35" s="114">
        <v>125</v>
      </c>
      <c r="N35" s="115">
        <v>25</v>
      </c>
      <c r="O35" s="9"/>
      <c r="P35" s="114"/>
      <c r="Q35" s="115"/>
      <c r="S35" s="109"/>
    </row>
    <row r="36" spans="1:19" ht="15.75">
      <c r="A36" s="264">
        <f t="shared" si="25"/>
        <v>11</v>
      </c>
      <c r="B36" s="273" t="s">
        <v>243</v>
      </c>
      <c r="C36" s="271" t="s">
        <v>157</v>
      </c>
      <c r="D36" s="138">
        <v>1</v>
      </c>
      <c r="E36" s="138">
        <v>9</v>
      </c>
      <c r="F36" s="217">
        <f t="shared" si="26"/>
        <v>65.80679126085812</v>
      </c>
      <c r="G36" s="175">
        <f t="shared" si="22"/>
        <v>592.261121347723</v>
      </c>
      <c r="H36" s="258">
        <f t="shared" si="27"/>
        <v>9.400970180122588</v>
      </c>
      <c r="I36" s="175">
        <f t="shared" si="23"/>
        <v>84.60873162110329</v>
      </c>
      <c r="J36" s="176">
        <f t="shared" si="24"/>
        <v>676.8698529688263</v>
      </c>
      <c r="K36" s="178">
        <f t="shared" si="28"/>
        <v>75.2077614409807</v>
      </c>
      <c r="L36" s="93"/>
      <c r="M36" s="114">
        <v>175</v>
      </c>
      <c r="N36" s="115">
        <v>25</v>
      </c>
      <c r="O36" s="9"/>
      <c r="P36" s="114"/>
      <c r="Q36" s="115"/>
      <c r="S36" s="109"/>
    </row>
    <row r="37" spans="1:19" ht="15.75">
      <c r="A37" s="264">
        <f t="shared" si="25"/>
        <v>12</v>
      </c>
      <c r="B37" s="273" t="s">
        <v>244</v>
      </c>
      <c r="C37" s="271" t="s">
        <v>157</v>
      </c>
      <c r="D37" s="138">
        <v>1</v>
      </c>
      <c r="E37" s="138">
        <v>21</v>
      </c>
      <c r="F37" s="217">
        <f t="shared" si="26"/>
        <v>94.00970180122589</v>
      </c>
      <c r="G37" s="175">
        <f t="shared" si="22"/>
        <v>1974.2037378257437</v>
      </c>
      <c r="H37" s="258">
        <f t="shared" si="27"/>
        <v>9.400970180122588</v>
      </c>
      <c r="I37" s="175">
        <f t="shared" si="23"/>
        <v>197.42037378257436</v>
      </c>
      <c r="J37" s="176">
        <f t="shared" si="24"/>
        <v>2171.624111608318</v>
      </c>
      <c r="K37" s="178">
        <f t="shared" si="28"/>
        <v>103.41067198134847</v>
      </c>
      <c r="L37" s="93"/>
      <c r="M37" s="114">
        <v>250</v>
      </c>
      <c r="N37" s="115">
        <v>25</v>
      </c>
      <c r="O37" s="9"/>
      <c r="P37" s="114"/>
      <c r="Q37" s="115"/>
      <c r="S37" s="109"/>
    </row>
    <row r="38" spans="1:19" ht="15.75">
      <c r="A38" s="264">
        <f t="shared" si="25"/>
        <v>13</v>
      </c>
      <c r="B38" s="273" t="s">
        <v>245</v>
      </c>
      <c r="C38" s="271" t="s">
        <v>157</v>
      </c>
      <c r="D38" s="138">
        <v>1</v>
      </c>
      <c r="E38" s="138">
        <v>1</v>
      </c>
      <c r="F38" s="217">
        <f t="shared" si="26"/>
        <v>120.33241830556913</v>
      </c>
      <c r="G38" s="175">
        <f t="shared" si="22"/>
        <v>120.33241830556913</v>
      </c>
      <c r="H38" s="258">
        <f t="shared" si="27"/>
        <v>11.281164216147106</v>
      </c>
      <c r="I38" s="175">
        <f t="shared" si="23"/>
        <v>11.281164216147106</v>
      </c>
      <c r="J38" s="176">
        <f t="shared" si="24"/>
        <v>131.61358252171624</v>
      </c>
      <c r="K38" s="178">
        <f t="shared" si="28"/>
        <v>131.61358252171624</v>
      </c>
      <c r="L38" s="93"/>
      <c r="M38" s="114">
        <v>320</v>
      </c>
      <c r="N38" s="115">
        <v>30</v>
      </c>
      <c r="O38" s="9"/>
      <c r="P38" s="114"/>
      <c r="Q38" s="115"/>
      <c r="S38" s="109"/>
    </row>
    <row r="39" spans="1:19" ht="15.75">
      <c r="A39" s="264">
        <f t="shared" si="25"/>
        <v>14</v>
      </c>
      <c r="B39" s="273" t="s">
        <v>246</v>
      </c>
      <c r="C39" s="271" t="s">
        <v>157</v>
      </c>
      <c r="D39" s="138">
        <v>1</v>
      </c>
      <c r="E39" s="138">
        <v>4</v>
      </c>
      <c r="F39" s="217">
        <f t="shared" si="26"/>
        <v>144.77494077388786</v>
      </c>
      <c r="G39" s="175">
        <f t="shared" si="22"/>
        <v>579.0997630955515</v>
      </c>
      <c r="H39" s="258">
        <f t="shared" si="27"/>
        <v>11.281164216147106</v>
      </c>
      <c r="I39" s="175">
        <f t="shared" si="23"/>
        <v>45.124656864588424</v>
      </c>
      <c r="J39" s="176">
        <f t="shared" si="24"/>
        <v>624.2244199601399</v>
      </c>
      <c r="K39" s="178">
        <f t="shared" si="28"/>
        <v>156.05610499003498</v>
      </c>
      <c r="L39" s="93"/>
      <c r="M39" s="114">
        <v>385</v>
      </c>
      <c r="N39" s="115">
        <v>30</v>
      </c>
      <c r="O39" s="9"/>
      <c r="P39" s="114"/>
      <c r="Q39" s="115"/>
      <c r="S39" s="109"/>
    </row>
    <row r="40" spans="1:19" ht="15.75">
      <c r="A40" s="264">
        <f t="shared" si="25"/>
        <v>15</v>
      </c>
      <c r="B40" s="273" t="s">
        <v>247</v>
      </c>
      <c r="C40" s="271" t="s">
        <v>157</v>
      </c>
      <c r="D40" s="138">
        <v>1</v>
      </c>
      <c r="E40" s="138">
        <v>1100</v>
      </c>
      <c r="F40" s="217">
        <f t="shared" si="26"/>
        <v>0</v>
      </c>
      <c r="G40" s="175">
        <f t="shared" si="22"/>
        <v>0</v>
      </c>
      <c r="H40" s="258">
        <f t="shared" si="27"/>
        <v>0.9400970180122589</v>
      </c>
      <c r="I40" s="175">
        <f t="shared" si="23"/>
        <v>1034.1067198134847</v>
      </c>
      <c r="J40" s="176">
        <f t="shared" si="24"/>
        <v>1034.1067198134847</v>
      </c>
      <c r="K40" s="178">
        <f t="shared" si="28"/>
        <v>0.9400970180122588</v>
      </c>
      <c r="L40" s="93"/>
      <c r="M40" s="114">
        <v>0</v>
      </c>
      <c r="N40" s="115">
        <v>2.5</v>
      </c>
      <c r="O40" s="9"/>
      <c r="P40" s="114"/>
      <c r="Q40" s="115"/>
      <c r="S40" s="109"/>
    </row>
    <row r="41" spans="1:19" ht="15.75">
      <c r="A41" s="264">
        <f t="shared" si="25"/>
        <v>16</v>
      </c>
      <c r="B41" s="273" t="s">
        <v>248</v>
      </c>
      <c r="C41" s="271" t="s">
        <v>260</v>
      </c>
      <c r="D41" s="138">
        <v>1</v>
      </c>
      <c r="E41" s="138">
        <v>140</v>
      </c>
      <c r="F41" s="217">
        <f t="shared" si="26"/>
        <v>11.788816605873727</v>
      </c>
      <c r="G41" s="175">
        <f t="shared" si="22"/>
        <v>1650.4343248223217</v>
      </c>
      <c r="H41" s="258">
        <f t="shared" si="27"/>
        <v>0.846087316211033</v>
      </c>
      <c r="I41" s="175">
        <f t="shared" si="23"/>
        <v>118.45222426954462</v>
      </c>
      <c r="J41" s="176">
        <f t="shared" si="24"/>
        <v>1768.8865490918663</v>
      </c>
      <c r="K41" s="178">
        <f t="shared" si="28"/>
        <v>12.63490392208476</v>
      </c>
      <c r="L41" s="93"/>
      <c r="M41" s="114">
        <v>31.35</v>
      </c>
      <c r="N41" s="115">
        <v>2.25</v>
      </c>
      <c r="O41" s="9"/>
      <c r="P41" s="114"/>
      <c r="Q41" s="115"/>
      <c r="S41" s="109"/>
    </row>
    <row r="42" spans="1:19" ht="15.75">
      <c r="A42" s="264">
        <f t="shared" si="25"/>
        <v>17</v>
      </c>
      <c r="B42" s="273" t="s">
        <v>249</v>
      </c>
      <c r="C42" s="271" t="s">
        <v>157</v>
      </c>
      <c r="D42" s="138">
        <v>1</v>
      </c>
      <c r="E42" s="138">
        <v>400</v>
      </c>
      <c r="F42" s="217">
        <f t="shared" si="26"/>
        <v>5.365957446808511</v>
      </c>
      <c r="G42" s="175">
        <f t="shared" si="22"/>
        <v>2146.3829787234044</v>
      </c>
      <c r="H42" s="258">
        <f t="shared" si="27"/>
        <v>1.8801940360245177</v>
      </c>
      <c r="I42" s="175">
        <f t="shared" si="23"/>
        <v>752.0776144098071</v>
      </c>
      <c r="J42" s="176">
        <f t="shared" si="24"/>
        <v>2898.4605931332117</v>
      </c>
      <c r="K42" s="178">
        <f t="shared" si="28"/>
        <v>7.246151482833029</v>
      </c>
      <c r="L42" s="93"/>
      <c r="M42" s="352">
        <v>14.269690638297874</v>
      </c>
      <c r="N42" s="352">
        <v>5</v>
      </c>
      <c r="O42" s="9"/>
      <c r="P42" s="355" t="s">
        <v>465</v>
      </c>
      <c r="Q42" s="115"/>
      <c r="S42" s="109"/>
    </row>
    <row r="43" spans="1:19" ht="15.75">
      <c r="A43" s="264">
        <f t="shared" si="25"/>
        <v>18</v>
      </c>
      <c r="B43" s="273" t="s">
        <v>250</v>
      </c>
      <c r="C43" s="271" t="s">
        <v>157</v>
      </c>
      <c r="D43" s="138">
        <v>1</v>
      </c>
      <c r="E43" s="138">
        <v>170</v>
      </c>
      <c r="F43" s="217">
        <f t="shared" si="26"/>
        <v>0.8270212765957448</v>
      </c>
      <c r="G43" s="175">
        <f t="shared" si="22"/>
        <v>140.5936170212766</v>
      </c>
      <c r="H43" s="258">
        <f t="shared" si="27"/>
        <v>1.4101455270183882</v>
      </c>
      <c r="I43" s="175">
        <f t="shared" si="23"/>
        <v>239.724739593126</v>
      </c>
      <c r="J43" s="176">
        <f t="shared" si="24"/>
        <v>380.3183566144026</v>
      </c>
      <c r="K43" s="178">
        <f t="shared" si="28"/>
        <v>2.237166803614133</v>
      </c>
      <c r="L43" s="93"/>
      <c r="M43" s="352">
        <v>2.199297680851064</v>
      </c>
      <c r="N43" s="352">
        <v>3.75</v>
      </c>
      <c r="O43" s="9"/>
      <c r="P43" s="355" t="s">
        <v>465</v>
      </c>
      <c r="Q43" s="115"/>
      <c r="S43" s="109"/>
    </row>
    <row r="44" spans="1:19" ht="15.75">
      <c r="A44" s="264">
        <f>A43+1</f>
        <v>19</v>
      </c>
      <c r="B44" s="273" t="s">
        <v>251</v>
      </c>
      <c r="C44" s="271" t="s">
        <v>15</v>
      </c>
      <c r="D44" s="138">
        <v>1</v>
      </c>
      <c r="E44" s="138">
        <v>55</v>
      </c>
      <c r="F44" s="217">
        <f t="shared" si="26"/>
        <v>1.692174632422066</v>
      </c>
      <c r="G44" s="175">
        <f t="shared" si="22"/>
        <v>93.06960478321362</v>
      </c>
      <c r="H44" s="258">
        <f t="shared" si="27"/>
        <v>0</v>
      </c>
      <c r="I44" s="175">
        <f t="shared" si="23"/>
        <v>0</v>
      </c>
      <c r="J44" s="176">
        <f t="shared" si="24"/>
        <v>93.06960478321362</v>
      </c>
      <c r="K44" s="178">
        <f t="shared" si="28"/>
        <v>1.692174632422066</v>
      </c>
      <c r="L44" s="93"/>
      <c r="M44" s="114">
        <v>4.5</v>
      </c>
      <c r="N44" s="115">
        <v>0</v>
      </c>
      <c r="O44" s="9"/>
      <c r="P44" s="114"/>
      <c r="Q44" s="115"/>
      <c r="S44" s="109"/>
    </row>
    <row r="45" spans="1:19" ht="16.5">
      <c r="A45" s="264">
        <f>A44+1</f>
        <v>20</v>
      </c>
      <c r="B45" s="245" t="s">
        <v>261</v>
      </c>
      <c r="C45" s="246" t="s">
        <v>29</v>
      </c>
      <c r="D45" s="162">
        <v>1</v>
      </c>
      <c r="E45" s="162">
        <v>1</v>
      </c>
      <c r="F45" s="217">
        <f t="shared" si="26"/>
        <v>564.0582108073553</v>
      </c>
      <c r="G45" s="175">
        <f t="shared" si="22"/>
        <v>564.0582108073553</v>
      </c>
      <c r="H45" s="258">
        <f t="shared" si="27"/>
        <v>0</v>
      </c>
      <c r="I45" s="175">
        <f t="shared" si="23"/>
        <v>0</v>
      </c>
      <c r="J45" s="176">
        <f t="shared" si="24"/>
        <v>564.0582108073553</v>
      </c>
      <c r="K45" s="178">
        <f t="shared" si="28"/>
        <v>564.0582108073553</v>
      </c>
      <c r="L45" s="93"/>
      <c r="M45" s="114">
        <v>1500</v>
      </c>
      <c r="N45" s="115">
        <v>0</v>
      </c>
      <c r="O45" s="9"/>
      <c r="P45" s="114"/>
      <c r="Q45" s="115"/>
      <c r="S45" s="109"/>
    </row>
    <row r="46" spans="1:19" ht="15.75">
      <c r="A46" s="264"/>
      <c r="B46" s="247" t="s">
        <v>386</v>
      </c>
      <c r="C46" s="271"/>
      <c r="D46" s="138"/>
      <c r="E46" s="138"/>
      <c r="F46" s="217"/>
      <c r="G46" s="214"/>
      <c r="H46" s="138"/>
      <c r="I46" s="214"/>
      <c r="J46" s="142"/>
      <c r="K46" s="177"/>
      <c r="L46" s="93"/>
      <c r="M46" s="114"/>
      <c r="N46" s="115"/>
      <c r="O46" s="9"/>
      <c r="P46" s="114"/>
      <c r="Q46" s="115"/>
      <c r="S46" s="109"/>
    </row>
    <row r="47" spans="1:19" ht="30">
      <c r="A47" s="264">
        <f>A24+1</f>
        <v>13</v>
      </c>
      <c r="B47" s="274" t="s">
        <v>387</v>
      </c>
      <c r="C47" s="271" t="s">
        <v>29</v>
      </c>
      <c r="D47" s="138">
        <v>1</v>
      </c>
      <c r="E47" s="138">
        <v>1</v>
      </c>
      <c r="F47" s="217">
        <f>M47/$J$4</f>
        <v>2773.7453888088626</v>
      </c>
      <c r="G47" s="175">
        <f aca="true" t="shared" si="29" ref="G47">F47*E47</f>
        <v>2773.7453888088626</v>
      </c>
      <c r="H47" s="258">
        <f>N47/$J$4</f>
        <v>300.8310457639228</v>
      </c>
      <c r="I47" s="175">
        <f aca="true" t="shared" si="30" ref="I47">H47*E47</f>
        <v>300.8310457639228</v>
      </c>
      <c r="J47" s="176">
        <f aca="true" t="shared" si="31" ref="J47">G47+I47</f>
        <v>3074.5764345727853</v>
      </c>
      <c r="K47" s="178">
        <f>J47/E47</f>
        <v>3074.5764345727853</v>
      </c>
      <c r="L47" s="93"/>
      <c r="M47" s="371">
        <v>7376.221112459408</v>
      </c>
      <c r="N47" s="371">
        <v>800</v>
      </c>
      <c r="O47" s="362"/>
      <c r="P47" s="355" t="s">
        <v>482</v>
      </c>
      <c r="Q47" s="115"/>
      <c r="S47" s="109"/>
    </row>
    <row r="48" spans="1:19" ht="15.75">
      <c r="A48" s="264">
        <f aca="true" t="shared" si="32" ref="A48:A54">A47+1</f>
        <v>14</v>
      </c>
      <c r="B48" s="274" t="s">
        <v>388</v>
      </c>
      <c r="C48" s="271" t="s">
        <v>29</v>
      </c>
      <c r="D48" s="138">
        <v>1</v>
      </c>
      <c r="E48" s="138">
        <v>1</v>
      </c>
      <c r="F48" s="217">
        <f aca="true" t="shared" si="33" ref="F48:F54">M48/$J$4</f>
        <v>1831.6601604934124</v>
      </c>
      <c r="G48" s="175">
        <f aca="true" t="shared" si="34" ref="G48:G54">F48*E48</f>
        <v>1831.6601604934124</v>
      </c>
      <c r="H48" s="258">
        <f aca="true" t="shared" si="35" ref="H48:H54">N48/$J$4</f>
        <v>0</v>
      </c>
      <c r="I48" s="175">
        <f aca="true" t="shared" si="36" ref="I48:I54">H48*E48</f>
        <v>0</v>
      </c>
      <c r="J48" s="176">
        <f aca="true" t="shared" si="37" ref="J48:J54">G48+I48</f>
        <v>1831.6601604934124</v>
      </c>
      <c r="K48" s="178">
        <f aca="true" t="shared" si="38" ref="K48:K54">J48/E48</f>
        <v>1831.6601604934124</v>
      </c>
      <c r="L48" s="93"/>
      <c r="M48" s="371">
        <v>4870.933864800131</v>
      </c>
      <c r="N48" s="371">
        <v>0</v>
      </c>
      <c r="O48" s="362"/>
      <c r="P48" s="355" t="s">
        <v>483</v>
      </c>
      <c r="Q48" s="115"/>
      <c r="S48" s="109"/>
    </row>
    <row r="49" spans="1:19" ht="15.75">
      <c r="A49" s="264">
        <f t="shared" si="32"/>
        <v>15</v>
      </c>
      <c r="B49" s="274" t="s">
        <v>389</v>
      </c>
      <c r="C49" s="271" t="s">
        <v>29</v>
      </c>
      <c r="D49" s="138">
        <v>1</v>
      </c>
      <c r="E49" s="138">
        <v>1</v>
      </c>
      <c r="F49" s="217">
        <f t="shared" si="33"/>
        <v>488.4616476719924</v>
      </c>
      <c r="G49" s="175">
        <f t="shared" si="34"/>
        <v>488.4616476719924</v>
      </c>
      <c r="H49" s="258">
        <f t="shared" si="35"/>
        <v>50.765238972661976</v>
      </c>
      <c r="I49" s="175">
        <f t="shared" si="36"/>
        <v>50.765238972661976</v>
      </c>
      <c r="J49" s="176">
        <f t="shared" si="37"/>
        <v>539.2268866446544</v>
      </c>
      <c r="K49" s="178">
        <f t="shared" si="38"/>
        <v>539.2268866446544</v>
      </c>
      <c r="L49" s="93"/>
      <c r="M49" s="371">
        <v>1298.9660596541294</v>
      </c>
      <c r="N49" s="371">
        <v>135</v>
      </c>
      <c r="O49" s="362"/>
      <c r="P49" s="356" t="s">
        <v>468</v>
      </c>
      <c r="Q49" s="115"/>
      <c r="S49" s="109"/>
    </row>
    <row r="50" spans="1:19" ht="15.75">
      <c r="A50" s="264">
        <f t="shared" si="32"/>
        <v>16</v>
      </c>
      <c r="B50" s="274" t="s">
        <v>390</v>
      </c>
      <c r="C50" s="271" t="s">
        <v>395</v>
      </c>
      <c r="D50" s="138">
        <v>1</v>
      </c>
      <c r="E50" s="138">
        <v>100</v>
      </c>
      <c r="F50" s="217">
        <f t="shared" si="33"/>
        <v>8.71157525790329</v>
      </c>
      <c r="G50" s="175">
        <f t="shared" si="34"/>
        <v>871.1575257903289</v>
      </c>
      <c r="H50" s="258">
        <f t="shared" si="35"/>
        <v>2.5012336376114015</v>
      </c>
      <c r="I50" s="175">
        <f t="shared" si="36"/>
        <v>250.12336376114015</v>
      </c>
      <c r="J50" s="176">
        <f t="shared" si="37"/>
        <v>1121.280889551469</v>
      </c>
      <c r="K50" s="178">
        <f t="shared" si="38"/>
        <v>11.21280889551469</v>
      </c>
      <c r="L50" s="93"/>
      <c r="M50" s="371">
        <v>23.16669208334222</v>
      </c>
      <c r="N50" s="371">
        <v>6.6515306125</v>
      </c>
      <c r="O50" s="362"/>
      <c r="P50" s="357" t="s">
        <v>484</v>
      </c>
      <c r="Q50" s="115"/>
      <c r="S50" s="109"/>
    </row>
    <row r="51" spans="1:19" ht="15.75">
      <c r="A51" s="264">
        <f t="shared" si="32"/>
        <v>17</v>
      </c>
      <c r="B51" s="274" t="s">
        <v>391</v>
      </c>
      <c r="C51" s="271" t="s">
        <v>342</v>
      </c>
      <c r="D51" s="162">
        <v>1</v>
      </c>
      <c r="E51" s="162">
        <v>40</v>
      </c>
      <c r="F51" s="217">
        <f>G50*40%/40</f>
        <v>8.71157525790329</v>
      </c>
      <c r="G51" s="175">
        <f t="shared" si="34"/>
        <v>348.4630103161316</v>
      </c>
      <c r="H51" s="258">
        <f t="shared" si="35"/>
        <v>0</v>
      </c>
      <c r="I51" s="175">
        <f t="shared" si="36"/>
        <v>0</v>
      </c>
      <c r="J51" s="176">
        <f t="shared" si="37"/>
        <v>348.4630103161316</v>
      </c>
      <c r="K51" s="178">
        <f t="shared" si="38"/>
        <v>8.71157525790329</v>
      </c>
      <c r="L51" s="93"/>
      <c r="M51" s="372">
        <v>0</v>
      </c>
      <c r="N51" s="372">
        <v>0</v>
      </c>
      <c r="O51" s="362"/>
      <c r="P51" s="357" t="s">
        <v>484</v>
      </c>
      <c r="Q51" s="115"/>
      <c r="S51" s="109"/>
    </row>
    <row r="52" spans="1:19" ht="15.75">
      <c r="A52" s="264">
        <f t="shared" si="32"/>
        <v>18</v>
      </c>
      <c r="B52" s="274" t="s">
        <v>392</v>
      </c>
      <c r="C52" s="271" t="s">
        <v>29</v>
      </c>
      <c r="D52" s="162">
        <v>1</v>
      </c>
      <c r="E52" s="162">
        <v>1</v>
      </c>
      <c r="F52" s="217">
        <f t="shared" si="33"/>
        <v>1229.3849129593812</v>
      </c>
      <c r="G52" s="175">
        <f t="shared" si="34"/>
        <v>1229.3849129593812</v>
      </c>
      <c r="H52" s="258">
        <f t="shared" si="35"/>
        <v>141.01455270183882</v>
      </c>
      <c r="I52" s="175">
        <f t="shared" si="36"/>
        <v>141.01455270183882</v>
      </c>
      <c r="J52" s="176">
        <f t="shared" si="37"/>
        <v>1370.39946566122</v>
      </c>
      <c r="K52" s="178">
        <f t="shared" si="38"/>
        <v>1370.39946566122</v>
      </c>
      <c r="L52" s="93"/>
      <c r="M52" s="372">
        <v>3269.3032990328825</v>
      </c>
      <c r="N52" s="372">
        <v>375</v>
      </c>
      <c r="O52" s="362"/>
      <c r="P52" s="373" t="s">
        <v>485</v>
      </c>
      <c r="Q52" s="115"/>
      <c r="S52" s="109"/>
    </row>
    <row r="53" spans="1:19" ht="15.75">
      <c r="A53" s="264">
        <f t="shared" si="32"/>
        <v>19</v>
      </c>
      <c r="B53" s="274" t="s">
        <v>393</v>
      </c>
      <c r="C53" s="271" t="s">
        <v>396</v>
      </c>
      <c r="D53" s="162">
        <v>1</v>
      </c>
      <c r="E53" s="162">
        <v>2</v>
      </c>
      <c r="F53" s="217">
        <f t="shared" si="33"/>
        <v>18.11480677446809</v>
      </c>
      <c r="G53" s="175">
        <f t="shared" si="34"/>
        <v>36.22961354893618</v>
      </c>
      <c r="H53" s="258">
        <f t="shared" si="35"/>
        <v>8.272853758507878</v>
      </c>
      <c r="I53" s="175">
        <f t="shared" si="36"/>
        <v>16.545707517015757</v>
      </c>
      <c r="J53" s="176">
        <f t="shared" si="37"/>
        <v>52.775321065951935</v>
      </c>
      <c r="K53" s="178">
        <f t="shared" si="38"/>
        <v>26.387660532975968</v>
      </c>
      <c r="L53" s="93"/>
      <c r="M53" s="371">
        <v>48.17270565534299</v>
      </c>
      <c r="N53" s="371">
        <v>22</v>
      </c>
      <c r="O53" s="362"/>
      <c r="P53" s="357" t="s">
        <v>484</v>
      </c>
      <c r="Q53" s="115"/>
      <c r="S53" s="109"/>
    </row>
    <row r="54" spans="1:19" ht="16.5" thickBot="1">
      <c r="A54" s="275">
        <f t="shared" si="32"/>
        <v>20</v>
      </c>
      <c r="B54" s="276" t="s">
        <v>394</v>
      </c>
      <c r="C54" s="277" t="s">
        <v>396</v>
      </c>
      <c r="D54" s="179">
        <v>1</v>
      </c>
      <c r="E54" s="179">
        <v>10</v>
      </c>
      <c r="F54" s="218">
        <f t="shared" si="33"/>
        <v>11.321754234042555</v>
      </c>
      <c r="G54" s="180">
        <f t="shared" si="34"/>
        <v>113.21754234042555</v>
      </c>
      <c r="H54" s="259">
        <f t="shared" si="35"/>
        <v>5.26454330086865</v>
      </c>
      <c r="I54" s="180">
        <f t="shared" si="36"/>
        <v>52.645433008686496</v>
      </c>
      <c r="J54" s="181">
        <f t="shared" si="37"/>
        <v>165.86297534911205</v>
      </c>
      <c r="K54" s="182">
        <f t="shared" si="38"/>
        <v>16.586297534911203</v>
      </c>
      <c r="L54" s="93"/>
      <c r="M54" s="371">
        <v>30.107941034589366</v>
      </c>
      <c r="N54" s="371">
        <v>14</v>
      </c>
      <c r="O54" s="362"/>
      <c r="P54" s="357" t="s">
        <v>484</v>
      </c>
      <c r="Q54" s="117"/>
      <c r="S54" s="109"/>
    </row>
    <row r="55" spans="2:17" ht="17.25" thickBot="1">
      <c r="B55" s="260"/>
      <c r="F55" s="34"/>
      <c r="G55" s="96">
        <f>SUM(G13:G54)</f>
        <v>136639.3782334849</v>
      </c>
      <c r="H55" s="83"/>
      <c r="I55" s="96">
        <f>SUM(I13:I54)</f>
        <v>14160.62858350694</v>
      </c>
      <c r="J55" s="97"/>
      <c r="K55" s="250"/>
      <c r="M55" s="36"/>
      <c r="N55" s="36"/>
      <c r="P55" s="36"/>
      <c r="Q55" s="36"/>
    </row>
    <row r="56" spans="6:17" ht="16.5" thickBot="1">
      <c r="F56" s="37"/>
      <c r="G56" s="85" t="s">
        <v>20</v>
      </c>
      <c r="H56" s="99">
        <v>0.02</v>
      </c>
      <c r="I56" s="251"/>
      <c r="J56" s="39">
        <f>H56*G55</f>
        <v>2732.787564669698</v>
      </c>
      <c r="K56" s="250"/>
      <c r="M56" s="36"/>
      <c r="N56" s="36"/>
      <c r="P56" s="36"/>
      <c r="Q56" s="36"/>
    </row>
    <row r="57" spans="6:17" ht="16.5" thickBot="1">
      <c r="F57" s="34"/>
      <c r="G57" s="40"/>
      <c r="H57" s="83"/>
      <c r="I57" s="252"/>
      <c r="J57" s="41"/>
      <c r="K57" s="250"/>
      <c r="M57" s="36"/>
      <c r="N57" s="36"/>
      <c r="P57" s="36"/>
      <c r="Q57" s="36"/>
    </row>
    <row r="58" spans="6:17" ht="16.5" thickBot="1">
      <c r="F58" s="37"/>
      <c r="G58" s="38" t="s">
        <v>21</v>
      </c>
      <c r="H58" s="101"/>
      <c r="I58" s="251"/>
      <c r="J58" s="39">
        <f>SUM(J11:J56)</f>
        <v>153532.79438166157</v>
      </c>
      <c r="K58" s="250"/>
      <c r="M58" s="36"/>
      <c r="N58" s="36"/>
      <c r="P58" s="36"/>
      <c r="Q58" s="36"/>
    </row>
    <row r="59" spans="6:17" ht="16.5" thickBot="1">
      <c r="F59" s="42"/>
      <c r="G59" s="43"/>
      <c r="H59" s="102"/>
      <c r="I59" s="253"/>
      <c r="J59" s="44"/>
      <c r="K59" s="250"/>
      <c r="M59" s="36"/>
      <c r="N59" s="36"/>
      <c r="P59" s="36"/>
      <c r="Q59" s="36"/>
    </row>
    <row r="60" spans="6:17" ht="15.75">
      <c r="F60" s="45"/>
      <c r="G60" s="86" t="s">
        <v>22</v>
      </c>
      <c r="H60" s="103">
        <v>0.08</v>
      </c>
      <c r="I60" s="254"/>
      <c r="J60" s="47">
        <f>J58*H60</f>
        <v>12282.623550532926</v>
      </c>
      <c r="K60" s="250"/>
      <c r="M60" s="36"/>
      <c r="N60" s="36"/>
      <c r="P60" s="36"/>
      <c r="Q60" s="36"/>
    </row>
    <row r="61" spans="6:17" ht="16.5" thickBot="1">
      <c r="F61" s="48"/>
      <c r="G61" s="87" t="s">
        <v>23</v>
      </c>
      <c r="H61" s="104"/>
      <c r="I61" s="255"/>
      <c r="J61" s="50">
        <f>J58+J60</f>
        <v>165815.4179321945</v>
      </c>
      <c r="K61" s="250"/>
      <c r="M61" s="36"/>
      <c r="N61" s="36"/>
      <c r="P61" s="36"/>
      <c r="Q61" s="36"/>
    </row>
    <row r="62" spans="6:17" ht="16.5" thickBot="1">
      <c r="F62" s="51"/>
      <c r="G62" s="88"/>
      <c r="H62" s="105"/>
      <c r="I62" s="256"/>
      <c r="J62" s="53"/>
      <c r="K62" s="250"/>
      <c r="M62" s="36"/>
      <c r="N62" s="36"/>
      <c r="P62" s="36"/>
      <c r="Q62" s="36"/>
    </row>
    <row r="63" spans="6:17" ht="15.75">
      <c r="F63" s="54"/>
      <c r="G63" s="86" t="s">
        <v>24</v>
      </c>
      <c r="H63" s="103">
        <v>0.08</v>
      </c>
      <c r="I63" s="254"/>
      <c r="J63" s="47">
        <f>J61*H63</f>
        <v>13265.23343457556</v>
      </c>
      <c r="K63" s="250"/>
      <c r="M63" s="36"/>
      <c r="N63" s="36"/>
      <c r="P63" s="36"/>
      <c r="Q63" s="36"/>
    </row>
    <row r="64" spans="6:17" ht="16.5" thickBot="1">
      <c r="F64" s="48"/>
      <c r="G64" s="87" t="s">
        <v>23</v>
      </c>
      <c r="H64" s="106"/>
      <c r="I64" s="255"/>
      <c r="J64" s="50">
        <f>J61+J63</f>
        <v>179080.65136677006</v>
      </c>
      <c r="K64" s="250"/>
      <c r="M64" s="36"/>
      <c r="N64" s="36"/>
      <c r="P64" s="36"/>
      <c r="Q64" s="36"/>
    </row>
    <row r="65" spans="6:17" ht="16.5" thickBot="1">
      <c r="F65" s="51"/>
      <c r="G65" s="88"/>
      <c r="H65" s="107"/>
      <c r="I65" s="256"/>
      <c r="J65" s="53"/>
      <c r="K65" s="250"/>
      <c r="M65" s="36"/>
      <c r="N65" s="36"/>
      <c r="P65" s="36"/>
      <c r="Q65" s="36"/>
    </row>
    <row r="66" spans="6:17" ht="15.75">
      <c r="F66" s="54"/>
      <c r="G66" s="89" t="s">
        <v>25</v>
      </c>
      <c r="H66" s="103">
        <v>0.18</v>
      </c>
      <c r="I66" s="254"/>
      <c r="J66" s="55">
        <f>J64*H66</f>
        <v>32234.51724601861</v>
      </c>
      <c r="K66" s="250"/>
      <c r="M66" s="36"/>
      <c r="N66" s="36"/>
      <c r="P66" s="36"/>
      <c r="Q66" s="36"/>
    </row>
    <row r="67" spans="6:17" ht="16.5" thickBot="1">
      <c r="F67" s="48"/>
      <c r="G67" s="90" t="s">
        <v>26</v>
      </c>
      <c r="H67" s="104" t="s">
        <v>9</v>
      </c>
      <c r="I67" s="257"/>
      <c r="J67" s="58">
        <f>J64+J66</f>
        <v>211315.16861278866</v>
      </c>
      <c r="K67" s="250"/>
      <c r="M67" s="36"/>
      <c r="N67" s="36"/>
      <c r="P67" s="36"/>
      <c r="Q67" s="36"/>
    </row>
    <row r="68" spans="13:17" ht="15.75"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</sheetData>
  <sheetProtection algorithmName="SHA-512" hashValue="2EPlK4CnoH4+WbMs2brGSiTreGlnW3iy/P8rH1pZLN9oId91m52kKBD8hPrG3AvSSxufoqaZFL5aU1V1pZtlYQ==" saltValue="K35uA36hm81hDxIGESVU2w==" spinCount="100000" sheet="1" objects="1" scenarios="1"/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Q72"/>
  <sheetViews>
    <sheetView showGridLines="0" zoomScale="80" zoomScaleNormal="80" workbookViewId="0" topLeftCell="A1">
      <pane ySplit="10" topLeftCell="A11" activePane="bottomLeft" state="frozen"/>
      <selection pane="topLeft" activeCell="A292" sqref="A292:XFD292"/>
      <selection pane="bottomLeft" activeCell="K68" sqref="K68"/>
    </sheetView>
  </sheetViews>
  <sheetFormatPr defaultColWidth="9.00390625" defaultRowHeight="15.75"/>
  <cols>
    <col min="1" max="1" width="5.25390625" style="15" customWidth="1"/>
    <col min="2" max="2" width="52.375" style="100" customWidth="1"/>
    <col min="3" max="3" width="9.375" style="15" customWidth="1"/>
    <col min="4" max="4" width="7.25390625" style="15" customWidth="1"/>
    <col min="5" max="5" width="10.625" style="15" customWidth="1"/>
    <col min="6" max="6" width="9.125" style="15" customWidth="1"/>
    <col min="7" max="7" width="16.125" style="15" customWidth="1"/>
    <col min="8" max="8" width="15.00390625" style="15" customWidth="1"/>
    <col min="9" max="9" width="17.50390625" style="15" customWidth="1"/>
    <col min="10" max="10" width="14.875" style="15" customWidth="1"/>
    <col min="11" max="11" width="11.25390625" style="98" customWidth="1"/>
    <col min="12" max="12" width="3.625" style="98" customWidth="1"/>
    <col min="13" max="13" width="10.625" style="15" customWidth="1"/>
    <col min="14" max="14" width="10.25390625" style="15" customWidth="1"/>
    <col min="15" max="15" width="7.375" style="15" customWidth="1"/>
    <col min="16" max="17" width="13.25390625" style="15" customWidth="1"/>
    <col min="18" max="18" width="6.625" style="15" customWidth="1"/>
    <col min="19" max="16384" width="9.00390625" style="15" customWidth="1"/>
  </cols>
  <sheetData>
    <row r="1" spans="1:17" ht="18.75" thickBot="1">
      <c r="A1" s="8"/>
      <c r="B1" s="407"/>
      <c r="C1" s="407"/>
      <c r="D1" s="407"/>
      <c r="E1" s="9"/>
      <c r="F1" s="10"/>
      <c r="G1" s="9"/>
      <c r="H1" s="11"/>
      <c r="I1" s="12"/>
      <c r="J1" s="11"/>
      <c r="K1" s="91"/>
      <c r="L1" s="91"/>
      <c r="M1" s="14"/>
      <c r="N1" s="14"/>
      <c r="P1" s="14"/>
      <c r="Q1" s="14"/>
    </row>
    <row r="2" spans="1:17" ht="18.75" thickBot="1">
      <c r="A2" s="408" t="s">
        <v>454</v>
      </c>
      <c r="B2" s="409"/>
      <c r="C2" s="16"/>
      <c r="D2" s="10"/>
      <c r="E2" s="9"/>
      <c r="F2" s="10"/>
      <c r="G2" s="17"/>
      <c r="H2" s="410" t="s">
        <v>445</v>
      </c>
      <c r="I2" s="411"/>
      <c r="J2" s="412"/>
      <c r="K2" s="92"/>
      <c r="L2" s="92"/>
      <c r="M2" s="14"/>
      <c r="N2" s="19"/>
      <c r="P2" s="14"/>
      <c r="Q2" s="19"/>
    </row>
    <row r="3" spans="1:17" ht="16.5" customHeight="1" thickBot="1">
      <c r="A3" s="413"/>
      <c r="B3" s="413"/>
      <c r="C3" s="413"/>
      <c r="D3" s="413"/>
      <c r="E3" s="413"/>
      <c r="F3" s="413"/>
      <c r="G3" s="20"/>
      <c r="H3" s="74" t="s">
        <v>9</v>
      </c>
      <c r="I3" s="75" t="s">
        <v>8</v>
      </c>
      <c r="J3" s="76" t="s">
        <v>446</v>
      </c>
      <c r="K3" s="92"/>
      <c r="L3" s="92"/>
      <c r="M3" s="14"/>
      <c r="N3" s="19"/>
      <c r="P3" s="14"/>
      <c r="Q3" s="19"/>
    </row>
    <row r="4" spans="1:17" ht="16.5" thickBot="1">
      <c r="A4" s="413"/>
      <c r="B4" s="413"/>
      <c r="C4" s="413"/>
      <c r="D4" s="413"/>
      <c r="E4" s="413"/>
      <c r="F4" s="413"/>
      <c r="G4" s="21"/>
      <c r="H4" s="215">
        <f>J135</f>
        <v>0</v>
      </c>
      <c r="I4" s="216">
        <f>H4*J4</f>
        <v>0</v>
      </c>
      <c r="J4" s="79">
        <f>TOTAL!C7</f>
        <v>2.6593</v>
      </c>
      <c r="K4" s="92"/>
      <c r="L4" s="92"/>
      <c r="M4" s="14"/>
      <c r="N4" s="19"/>
      <c r="P4" s="14"/>
      <c r="Q4" s="19"/>
    </row>
    <row r="5" spans="1:17" ht="15.75">
      <c r="A5" s="406"/>
      <c r="B5" s="406"/>
      <c r="C5" s="406"/>
      <c r="D5" s="406"/>
      <c r="E5" s="406"/>
      <c r="F5" s="406"/>
      <c r="G5" s="22"/>
      <c r="H5" s="23"/>
      <c r="I5" s="24"/>
      <c r="J5" s="25"/>
      <c r="K5" s="92"/>
      <c r="L5" s="92"/>
      <c r="M5" s="14"/>
      <c r="N5" s="19"/>
      <c r="P5" s="14"/>
      <c r="Q5" s="19"/>
    </row>
    <row r="6" spans="1:17" ht="16.5" thickBot="1">
      <c r="A6" s="401"/>
      <c r="B6" s="401"/>
      <c r="C6" s="401"/>
      <c r="D6" s="401"/>
      <c r="E6" s="401"/>
      <c r="F6" s="401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86" t="s">
        <v>429</v>
      </c>
      <c r="B7" s="388" t="s">
        <v>430</v>
      </c>
      <c r="C7" s="404" t="s">
        <v>434</v>
      </c>
      <c r="D7" s="394" t="s">
        <v>435</v>
      </c>
      <c r="E7" s="394"/>
      <c r="F7" s="394" t="s">
        <v>438</v>
      </c>
      <c r="G7" s="394"/>
      <c r="H7" s="394" t="s">
        <v>440</v>
      </c>
      <c r="I7" s="394"/>
      <c r="J7" s="395" t="s">
        <v>433</v>
      </c>
      <c r="K7" s="397" t="s">
        <v>441</v>
      </c>
      <c r="L7" s="80"/>
      <c r="M7" s="399" t="s">
        <v>443</v>
      </c>
      <c r="N7" s="392" t="s">
        <v>444</v>
      </c>
      <c r="O7" s="30"/>
      <c r="P7" s="399" t="s">
        <v>447</v>
      </c>
      <c r="Q7" s="392" t="s">
        <v>448</v>
      </c>
    </row>
    <row r="8" spans="1:17" ht="15.75">
      <c r="A8" s="387"/>
      <c r="B8" s="389"/>
      <c r="C8" s="418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416"/>
      <c r="K8" s="417"/>
      <c r="L8" s="80"/>
      <c r="M8" s="400"/>
      <c r="N8" s="393"/>
      <c r="O8" s="30"/>
      <c r="P8" s="400"/>
      <c r="Q8" s="393"/>
    </row>
    <row r="9" spans="1:17" ht="19.5" customHeight="1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9.5" customHeight="1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62"/>
      <c r="L10" s="80"/>
      <c r="M10" s="231"/>
      <c r="N10" s="232"/>
      <c r="O10" s="30"/>
      <c r="P10" s="231"/>
      <c r="Q10" s="232"/>
    </row>
    <row r="11" spans="1:17" s="94" customFormat="1" ht="23.25" customHeight="1">
      <c r="A11" s="419" t="s">
        <v>98</v>
      </c>
      <c r="B11" s="420"/>
      <c r="C11" s="420"/>
      <c r="D11" s="233"/>
      <c r="E11" s="233"/>
      <c r="F11" s="233"/>
      <c r="G11" s="233"/>
      <c r="H11" s="233"/>
      <c r="I11" s="233"/>
      <c r="J11" s="233"/>
      <c r="K11" s="279"/>
      <c r="L11" s="270"/>
      <c r="M11" s="235"/>
      <c r="N11" s="236"/>
      <c r="O11" s="237"/>
      <c r="P11" s="235"/>
      <c r="Q11" s="236"/>
    </row>
    <row r="12" spans="1:17" ht="15.75">
      <c r="A12" s="264">
        <v>1</v>
      </c>
      <c r="B12" s="280" t="s">
        <v>55</v>
      </c>
      <c r="C12" s="281" t="s">
        <v>27</v>
      </c>
      <c r="D12" s="162">
        <v>1</v>
      </c>
      <c r="E12" s="162">
        <v>101.2</v>
      </c>
      <c r="F12" s="217">
        <f>M12/$J$4</f>
        <v>7.219148936170213</v>
      </c>
      <c r="G12" s="214">
        <f aca="true" t="shared" si="0" ref="G12:G54">F12*E12</f>
        <v>730.5778723404255</v>
      </c>
      <c r="H12" s="138">
        <f aca="true" t="shared" si="1" ref="H12:H54">N12/$J$4</f>
        <v>2.350242545030647</v>
      </c>
      <c r="I12" s="214">
        <f aca="true" t="shared" si="2" ref="I12:I54">H12*E12</f>
        <v>237.84454555710147</v>
      </c>
      <c r="J12" s="142">
        <f aca="true" t="shared" si="3" ref="J12:J54">G12+I12</f>
        <v>968.422417897527</v>
      </c>
      <c r="K12" s="177">
        <f aca="true" t="shared" si="4" ref="K12:K54">J12/E12</f>
        <v>9.56939148120086</v>
      </c>
      <c r="L12" s="9"/>
      <c r="M12" s="352">
        <v>19.19788276595745</v>
      </c>
      <c r="N12" s="352">
        <v>6.25</v>
      </c>
      <c r="O12" s="9"/>
      <c r="P12" s="355" t="s">
        <v>465</v>
      </c>
      <c r="Q12" s="115"/>
    </row>
    <row r="13" spans="1:17" ht="15.75">
      <c r="A13" s="264">
        <f>A12+1</f>
        <v>2</v>
      </c>
      <c r="B13" s="280" t="s">
        <v>56</v>
      </c>
      <c r="C13" s="281" t="s">
        <v>27</v>
      </c>
      <c r="D13" s="162">
        <v>1</v>
      </c>
      <c r="E13" s="162">
        <v>16.5</v>
      </c>
      <c r="F13" s="217">
        <f aca="true" t="shared" si="5" ref="F13:F54">M13/$J$4</f>
        <v>5.365957446808511</v>
      </c>
      <c r="G13" s="214">
        <f t="shared" si="0"/>
        <v>88.53829787234044</v>
      </c>
      <c r="H13" s="138">
        <f t="shared" si="1"/>
        <v>1.8801940360245177</v>
      </c>
      <c r="I13" s="214">
        <f t="shared" si="2"/>
        <v>31.023201594404544</v>
      </c>
      <c r="J13" s="142">
        <f t="shared" si="3"/>
        <v>119.56149946674498</v>
      </c>
      <c r="K13" s="177">
        <f t="shared" si="4"/>
        <v>7.246151482833029</v>
      </c>
      <c r="L13" s="9"/>
      <c r="M13" s="352">
        <v>14.269690638297874</v>
      </c>
      <c r="N13" s="352">
        <v>5</v>
      </c>
      <c r="O13" s="9"/>
      <c r="P13" s="355" t="s">
        <v>465</v>
      </c>
      <c r="Q13" s="115"/>
    </row>
    <row r="14" spans="1:17" ht="15.75">
      <c r="A14" s="264">
        <f aca="true" t="shared" si="6" ref="A14:A55">A13+1</f>
        <v>3</v>
      </c>
      <c r="B14" s="280" t="s">
        <v>57</v>
      </c>
      <c r="C14" s="281" t="s">
        <v>27</v>
      </c>
      <c r="D14" s="162">
        <v>1</v>
      </c>
      <c r="E14" s="162">
        <v>79.2</v>
      </c>
      <c r="F14" s="217">
        <f t="shared" si="5"/>
        <v>3.1642553191489364</v>
      </c>
      <c r="G14" s="214">
        <f t="shared" si="0"/>
        <v>250.60902127659577</v>
      </c>
      <c r="H14" s="138">
        <f t="shared" si="1"/>
        <v>1.4101455270183882</v>
      </c>
      <c r="I14" s="214">
        <f t="shared" si="2"/>
        <v>111.68352573985635</v>
      </c>
      <c r="J14" s="142">
        <f t="shared" si="3"/>
        <v>362.2925470164521</v>
      </c>
      <c r="K14" s="177">
        <f t="shared" si="4"/>
        <v>4.5744008461673245</v>
      </c>
      <c r="L14" s="9"/>
      <c r="M14" s="352">
        <v>8.414704170212767</v>
      </c>
      <c r="N14" s="352">
        <v>3.75</v>
      </c>
      <c r="O14" s="9"/>
      <c r="P14" s="355" t="s">
        <v>465</v>
      </c>
      <c r="Q14" s="115"/>
    </row>
    <row r="15" spans="1:17" ht="15.75">
      <c r="A15" s="264">
        <f t="shared" si="6"/>
        <v>4</v>
      </c>
      <c r="B15" s="280" t="s">
        <v>58</v>
      </c>
      <c r="C15" s="281" t="s">
        <v>27</v>
      </c>
      <c r="D15" s="162">
        <v>1</v>
      </c>
      <c r="E15" s="162">
        <v>61.60000000000001</v>
      </c>
      <c r="F15" s="217">
        <f t="shared" si="5"/>
        <v>1.6429787234042559</v>
      </c>
      <c r="G15" s="214">
        <f t="shared" si="0"/>
        <v>101.20748936170217</v>
      </c>
      <c r="H15" s="138">
        <f t="shared" si="1"/>
        <v>1.4101455270183882</v>
      </c>
      <c r="I15" s="214">
        <f t="shared" si="2"/>
        <v>86.86496446433273</v>
      </c>
      <c r="J15" s="142">
        <f t="shared" si="3"/>
        <v>188.07245382603492</v>
      </c>
      <c r="K15" s="177">
        <f t="shared" si="4"/>
        <v>3.0531242504226443</v>
      </c>
      <c r="L15" s="9"/>
      <c r="M15" s="352">
        <v>4.3691733191489375</v>
      </c>
      <c r="N15" s="352">
        <v>3.75</v>
      </c>
      <c r="O15" s="9"/>
      <c r="P15" s="355" t="s">
        <v>465</v>
      </c>
      <c r="Q15" s="115"/>
    </row>
    <row r="16" spans="1:17" ht="15.75">
      <c r="A16" s="264">
        <f t="shared" si="6"/>
        <v>5</v>
      </c>
      <c r="B16" s="280" t="s">
        <v>59</v>
      </c>
      <c r="C16" s="281" t="s">
        <v>27</v>
      </c>
      <c r="D16" s="162">
        <v>1</v>
      </c>
      <c r="E16" s="162">
        <v>104.50000000000001</v>
      </c>
      <c r="F16" s="217">
        <f t="shared" si="5"/>
        <v>1.0787234042553193</v>
      </c>
      <c r="G16" s="214">
        <f t="shared" si="0"/>
        <v>112.72659574468088</v>
      </c>
      <c r="H16" s="138">
        <f t="shared" si="1"/>
        <v>1.4101455270183882</v>
      </c>
      <c r="I16" s="214">
        <f t="shared" si="2"/>
        <v>147.3602075734216</v>
      </c>
      <c r="J16" s="142">
        <f t="shared" si="3"/>
        <v>260.0868033181025</v>
      </c>
      <c r="K16" s="177">
        <f t="shared" si="4"/>
        <v>2.488868931273708</v>
      </c>
      <c r="L16" s="9"/>
      <c r="M16" s="352">
        <v>2.8686491489361705</v>
      </c>
      <c r="N16" s="352">
        <v>3.75</v>
      </c>
      <c r="O16" s="9"/>
      <c r="P16" s="355" t="s">
        <v>465</v>
      </c>
      <c r="Q16" s="115"/>
    </row>
    <row r="17" spans="1:17" ht="15.75">
      <c r="A17" s="264">
        <f t="shared" si="6"/>
        <v>6</v>
      </c>
      <c r="B17" s="280" t="s">
        <v>60</v>
      </c>
      <c r="C17" s="281" t="s">
        <v>27</v>
      </c>
      <c r="D17" s="162">
        <v>1</v>
      </c>
      <c r="E17" s="162">
        <v>259.6</v>
      </c>
      <c r="F17" s="217">
        <f t="shared" si="5"/>
        <v>0.8270212765957448</v>
      </c>
      <c r="G17" s="214">
        <f t="shared" si="0"/>
        <v>214.69472340425537</v>
      </c>
      <c r="H17" s="138">
        <f t="shared" si="1"/>
        <v>1.4101455270183882</v>
      </c>
      <c r="I17" s="214">
        <f t="shared" si="2"/>
        <v>366.0737788139736</v>
      </c>
      <c r="J17" s="142">
        <f t="shared" si="3"/>
        <v>580.768502218229</v>
      </c>
      <c r="K17" s="177">
        <f t="shared" si="4"/>
        <v>2.237166803614133</v>
      </c>
      <c r="L17" s="9"/>
      <c r="M17" s="352">
        <v>2.199297680851064</v>
      </c>
      <c r="N17" s="352">
        <v>3.75</v>
      </c>
      <c r="O17" s="9"/>
      <c r="P17" s="355" t="s">
        <v>465</v>
      </c>
      <c r="Q17" s="115"/>
    </row>
    <row r="18" spans="1:17" ht="15.75">
      <c r="A18" s="264">
        <f t="shared" si="6"/>
        <v>7</v>
      </c>
      <c r="B18" s="280" t="s">
        <v>61</v>
      </c>
      <c r="C18" s="281" t="s">
        <v>27</v>
      </c>
      <c r="D18" s="162">
        <v>1</v>
      </c>
      <c r="E18" s="162">
        <v>41.800000000000004</v>
      </c>
      <c r="F18" s="217">
        <f>M18/$J$4</f>
        <v>7.318723404255322</v>
      </c>
      <c r="G18" s="214">
        <f>F18*E18</f>
        <v>305.9226382978725</v>
      </c>
      <c r="H18" s="138">
        <f>N18/$J$4</f>
        <v>2.350242545030647</v>
      </c>
      <c r="I18" s="214">
        <f>H18*E18</f>
        <v>98.24013838228106</v>
      </c>
      <c r="J18" s="142">
        <f>G18+I18</f>
        <v>404.16277668015357</v>
      </c>
      <c r="K18" s="177">
        <f>J18/E18</f>
        <v>9.668965949285969</v>
      </c>
      <c r="L18" s="9"/>
      <c r="M18" s="352">
        <v>19.462681148936177</v>
      </c>
      <c r="N18" s="352">
        <v>6.25</v>
      </c>
      <c r="O18" s="9"/>
      <c r="P18" s="355" t="s">
        <v>465</v>
      </c>
      <c r="Q18" s="115"/>
    </row>
    <row r="19" spans="1:17" ht="15.75">
      <c r="A19" s="264">
        <f>A18+1</f>
        <v>8</v>
      </c>
      <c r="B19" s="280" t="s">
        <v>62</v>
      </c>
      <c r="C19" s="281" t="s">
        <v>27</v>
      </c>
      <c r="D19" s="162">
        <v>1</v>
      </c>
      <c r="E19" s="162">
        <v>60.50000000000001</v>
      </c>
      <c r="F19" s="217">
        <f>M19/$J$4</f>
        <v>3.3689361702127667</v>
      </c>
      <c r="G19" s="214">
        <f>F19*E19</f>
        <v>203.82063829787242</v>
      </c>
      <c r="H19" s="138">
        <f>N19/$J$4</f>
        <v>1.4101455270183882</v>
      </c>
      <c r="I19" s="214">
        <f>H19*E19</f>
        <v>85.3138043846125</v>
      </c>
      <c r="J19" s="142">
        <f>G19+I19</f>
        <v>289.1344426824849</v>
      </c>
      <c r="K19" s="177">
        <f>J19/E19</f>
        <v>4.779081697231155</v>
      </c>
      <c r="L19" s="9"/>
      <c r="M19" s="352">
        <v>8.95901195744681</v>
      </c>
      <c r="N19" s="352">
        <v>3.75</v>
      </c>
      <c r="O19" s="9"/>
      <c r="P19" s="355" t="s">
        <v>465</v>
      </c>
      <c r="Q19" s="115"/>
    </row>
    <row r="20" spans="1:17" ht="15.75">
      <c r="A20" s="264">
        <f>A19+1</f>
        <v>9</v>
      </c>
      <c r="B20" s="280" t="s">
        <v>63</v>
      </c>
      <c r="C20" s="281" t="s">
        <v>27</v>
      </c>
      <c r="D20" s="162">
        <v>1</v>
      </c>
      <c r="E20" s="162">
        <v>94.60000000000001</v>
      </c>
      <c r="F20" s="217">
        <f t="shared" si="5"/>
        <v>1.8753191489361707</v>
      </c>
      <c r="G20" s="214">
        <f t="shared" si="0"/>
        <v>177.40519148936175</v>
      </c>
      <c r="H20" s="138">
        <f t="shared" si="1"/>
        <v>1.4101455270183882</v>
      </c>
      <c r="I20" s="214">
        <f t="shared" si="2"/>
        <v>133.39976685593953</v>
      </c>
      <c r="J20" s="142">
        <f t="shared" si="3"/>
        <v>310.8049583453013</v>
      </c>
      <c r="K20" s="177">
        <f t="shared" si="4"/>
        <v>3.285464675954559</v>
      </c>
      <c r="L20" s="9"/>
      <c r="M20" s="352">
        <v>4.987036212765958</v>
      </c>
      <c r="N20" s="352">
        <v>3.75</v>
      </c>
      <c r="O20" s="9"/>
      <c r="P20" s="355" t="s">
        <v>465</v>
      </c>
      <c r="Q20" s="115"/>
    </row>
    <row r="21" spans="1:17" ht="15.75">
      <c r="A21" s="264">
        <f t="shared" si="6"/>
        <v>10</v>
      </c>
      <c r="B21" s="280" t="s">
        <v>64</v>
      </c>
      <c r="C21" s="281" t="s">
        <v>27</v>
      </c>
      <c r="D21" s="162">
        <v>1</v>
      </c>
      <c r="E21" s="162">
        <v>106.7</v>
      </c>
      <c r="F21" s="217">
        <f t="shared" si="5"/>
        <v>1.24468085106383</v>
      </c>
      <c r="G21" s="214">
        <f t="shared" si="0"/>
        <v>132.80744680851066</v>
      </c>
      <c r="H21" s="138">
        <f t="shared" si="1"/>
        <v>1.4101455270183882</v>
      </c>
      <c r="I21" s="214">
        <f t="shared" si="2"/>
        <v>150.46252773286204</v>
      </c>
      <c r="J21" s="142">
        <f t="shared" si="3"/>
        <v>283.2699745413727</v>
      </c>
      <c r="K21" s="177">
        <f t="shared" si="4"/>
        <v>2.654826378082218</v>
      </c>
      <c r="L21" s="9"/>
      <c r="M21" s="352">
        <v>3.3099797872340435</v>
      </c>
      <c r="N21" s="352">
        <v>3.75</v>
      </c>
      <c r="O21" s="9"/>
      <c r="P21" s="355" t="s">
        <v>465</v>
      </c>
      <c r="Q21" s="115"/>
    </row>
    <row r="22" spans="1:17" ht="15.75">
      <c r="A22" s="264">
        <f t="shared" si="6"/>
        <v>11</v>
      </c>
      <c r="B22" s="280" t="s">
        <v>65</v>
      </c>
      <c r="C22" s="281" t="s">
        <v>27</v>
      </c>
      <c r="D22" s="162">
        <v>1</v>
      </c>
      <c r="E22" s="162">
        <v>572</v>
      </c>
      <c r="F22" s="217">
        <f t="shared" si="5"/>
        <v>0.7744680851063829</v>
      </c>
      <c r="G22" s="214">
        <f t="shared" si="0"/>
        <v>442.99574468085103</v>
      </c>
      <c r="H22" s="138">
        <f t="shared" si="1"/>
        <v>1.4101455270183882</v>
      </c>
      <c r="I22" s="214">
        <f t="shared" si="2"/>
        <v>806.6032414545181</v>
      </c>
      <c r="J22" s="142">
        <f t="shared" si="3"/>
        <v>1249.5989861353692</v>
      </c>
      <c r="K22" s="177">
        <f t="shared" si="4"/>
        <v>2.1846136121247715</v>
      </c>
      <c r="L22" s="9"/>
      <c r="M22" s="352">
        <v>2.059542978723404</v>
      </c>
      <c r="N22" s="352">
        <v>3.75</v>
      </c>
      <c r="O22" s="9"/>
      <c r="P22" s="355" t="s">
        <v>465</v>
      </c>
      <c r="Q22" s="115"/>
    </row>
    <row r="23" spans="1:17" ht="15.75">
      <c r="A23" s="264">
        <f t="shared" si="6"/>
        <v>12</v>
      </c>
      <c r="B23" s="280" t="s">
        <v>66</v>
      </c>
      <c r="C23" s="281" t="s">
        <v>27</v>
      </c>
      <c r="D23" s="162">
        <v>1</v>
      </c>
      <c r="E23" s="162">
        <v>38</v>
      </c>
      <c r="F23" s="217">
        <f t="shared" si="5"/>
        <v>1.9148936170212767</v>
      </c>
      <c r="G23" s="214">
        <f t="shared" si="0"/>
        <v>72.76595744680851</v>
      </c>
      <c r="H23" s="138">
        <f t="shared" si="1"/>
        <v>0.47004850900612943</v>
      </c>
      <c r="I23" s="214">
        <f t="shared" si="2"/>
        <v>17.86184334223292</v>
      </c>
      <c r="J23" s="142">
        <f t="shared" si="3"/>
        <v>90.62780078904143</v>
      </c>
      <c r="K23" s="177">
        <f t="shared" si="4"/>
        <v>2.384942126027406</v>
      </c>
      <c r="L23" s="9"/>
      <c r="M23" s="352">
        <v>5.092276595744681</v>
      </c>
      <c r="N23" s="352">
        <v>1.25</v>
      </c>
      <c r="O23" s="9"/>
      <c r="P23" s="356" t="s">
        <v>466</v>
      </c>
      <c r="Q23" s="115"/>
    </row>
    <row r="24" spans="1:17" ht="15.75">
      <c r="A24" s="264">
        <f t="shared" si="6"/>
        <v>13</v>
      </c>
      <c r="B24" s="280" t="s">
        <v>67</v>
      </c>
      <c r="C24" s="281" t="s">
        <v>27</v>
      </c>
      <c r="D24" s="162">
        <v>1</v>
      </c>
      <c r="E24" s="162">
        <v>55</v>
      </c>
      <c r="F24" s="217">
        <f t="shared" si="5"/>
        <v>0.8510638297872342</v>
      </c>
      <c r="G24" s="214">
        <f t="shared" si="0"/>
        <v>46.80851063829788</v>
      </c>
      <c r="H24" s="138">
        <f t="shared" si="1"/>
        <v>0.47004850900612943</v>
      </c>
      <c r="I24" s="214">
        <f t="shared" si="2"/>
        <v>25.852667995337118</v>
      </c>
      <c r="J24" s="142">
        <f t="shared" si="3"/>
        <v>72.661178633635</v>
      </c>
      <c r="K24" s="177">
        <f t="shared" si="4"/>
        <v>1.3211123387933636</v>
      </c>
      <c r="L24" s="9"/>
      <c r="M24" s="352">
        <v>2.263234042553192</v>
      </c>
      <c r="N24" s="352">
        <v>1.25</v>
      </c>
      <c r="O24" s="9"/>
      <c r="P24" s="356" t="s">
        <v>466</v>
      </c>
      <c r="Q24" s="115"/>
    </row>
    <row r="25" spans="1:17" ht="15.75">
      <c r="A25" s="264">
        <f t="shared" si="6"/>
        <v>14</v>
      </c>
      <c r="B25" s="280" t="s">
        <v>68</v>
      </c>
      <c r="C25" s="281" t="s">
        <v>27</v>
      </c>
      <c r="D25" s="162">
        <v>1</v>
      </c>
      <c r="E25" s="162">
        <v>96</v>
      </c>
      <c r="F25" s="217">
        <f t="shared" si="5"/>
        <v>0.6382978723404256</v>
      </c>
      <c r="G25" s="214">
        <f t="shared" si="0"/>
        <v>61.276595744680854</v>
      </c>
      <c r="H25" s="138">
        <f t="shared" si="1"/>
        <v>0.47004850900612943</v>
      </c>
      <c r="I25" s="214">
        <f t="shared" si="2"/>
        <v>45.124656864588424</v>
      </c>
      <c r="J25" s="142">
        <f t="shared" si="3"/>
        <v>106.40125260926928</v>
      </c>
      <c r="K25" s="177">
        <f t="shared" si="4"/>
        <v>1.108346381346555</v>
      </c>
      <c r="L25" s="9"/>
      <c r="M25" s="352">
        <v>1.6974255319148936</v>
      </c>
      <c r="N25" s="352">
        <v>1.25</v>
      </c>
      <c r="O25" s="9"/>
      <c r="P25" s="356" t="s">
        <v>466</v>
      </c>
      <c r="Q25" s="115"/>
    </row>
    <row r="26" spans="1:17" ht="15.75">
      <c r="A26" s="264">
        <f>A25+1</f>
        <v>15</v>
      </c>
      <c r="B26" s="280" t="s">
        <v>69</v>
      </c>
      <c r="C26" s="281" t="s">
        <v>27</v>
      </c>
      <c r="D26" s="162">
        <v>1</v>
      </c>
      <c r="E26" s="162">
        <v>97</v>
      </c>
      <c r="F26" s="217">
        <f t="shared" si="5"/>
        <v>0.5319148936170213</v>
      </c>
      <c r="G26" s="214">
        <f t="shared" si="0"/>
        <v>51.59574468085106</v>
      </c>
      <c r="H26" s="138">
        <f t="shared" si="1"/>
        <v>0.47004850900612943</v>
      </c>
      <c r="I26" s="214">
        <f t="shared" si="2"/>
        <v>45.59470537359456</v>
      </c>
      <c r="J26" s="142">
        <f t="shared" si="3"/>
        <v>97.19045005444562</v>
      </c>
      <c r="K26" s="177">
        <f t="shared" si="4"/>
        <v>1.0019634026231508</v>
      </c>
      <c r="L26" s="9"/>
      <c r="M26" s="352">
        <v>1.4145212765957447</v>
      </c>
      <c r="N26" s="352">
        <v>1.25</v>
      </c>
      <c r="O26" s="9"/>
      <c r="P26" s="356" t="s">
        <v>466</v>
      </c>
      <c r="Q26" s="115"/>
    </row>
    <row r="27" spans="1:17" ht="15.75">
      <c r="A27" s="264">
        <f>A26+1</f>
        <v>16</v>
      </c>
      <c r="B27" s="280" t="s">
        <v>70</v>
      </c>
      <c r="C27" s="281" t="s">
        <v>27</v>
      </c>
      <c r="D27" s="162">
        <v>1</v>
      </c>
      <c r="E27" s="162">
        <v>520</v>
      </c>
      <c r="F27" s="226">
        <f>M27/$J$4</f>
        <v>0.4255319148936171</v>
      </c>
      <c r="G27" s="214">
        <f>F27*E27</f>
        <v>221.2765957446809</v>
      </c>
      <c r="H27" s="138">
        <f>N27/$J$4</f>
        <v>0.47004850900612943</v>
      </c>
      <c r="I27" s="214">
        <f>H27*E27</f>
        <v>244.4252246831873</v>
      </c>
      <c r="J27" s="142">
        <f>G27+I27</f>
        <v>465.7018204278682</v>
      </c>
      <c r="K27" s="177">
        <f>J27/E27</f>
        <v>0.8955804238997466</v>
      </c>
      <c r="L27" s="9"/>
      <c r="M27" s="352">
        <v>1.131617021276596</v>
      </c>
      <c r="N27" s="352">
        <v>1.25</v>
      </c>
      <c r="O27" s="9"/>
      <c r="P27" s="356" t="s">
        <v>466</v>
      </c>
      <c r="Q27" s="115"/>
    </row>
    <row r="28" spans="1:17" ht="15.75">
      <c r="A28" s="264">
        <f>A27+1</f>
        <v>17</v>
      </c>
      <c r="B28" s="280" t="s">
        <v>71</v>
      </c>
      <c r="C28" s="281" t="s">
        <v>15</v>
      </c>
      <c r="D28" s="162">
        <v>1</v>
      </c>
      <c r="E28" s="162">
        <v>12</v>
      </c>
      <c r="F28" s="217">
        <f t="shared" si="5"/>
        <v>18.52340425531915</v>
      </c>
      <c r="G28" s="214">
        <f t="shared" si="0"/>
        <v>222.2808510638298</v>
      </c>
      <c r="H28" s="138">
        <f t="shared" si="1"/>
        <v>2.8202910540367765</v>
      </c>
      <c r="I28" s="214">
        <f t="shared" si="2"/>
        <v>33.84349264844132</v>
      </c>
      <c r="J28" s="142">
        <f t="shared" si="3"/>
        <v>256.1243437122711</v>
      </c>
      <c r="K28" s="177">
        <f t="shared" si="4"/>
        <v>21.343695309355926</v>
      </c>
      <c r="L28" s="9"/>
      <c r="M28" s="352">
        <v>49.259288936170215</v>
      </c>
      <c r="N28" s="352">
        <v>7.5</v>
      </c>
      <c r="O28" s="9"/>
      <c r="P28" s="355" t="s">
        <v>465</v>
      </c>
      <c r="Q28" s="115"/>
    </row>
    <row r="29" spans="1:17" ht="15.75">
      <c r="A29" s="264">
        <f t="shared" si="6"/>
        <v>18</v>
      </c>
      <c r="B29" s="280" t="s">
        <v>72</v>
      </c>
      <c r="C29" s="281" t="s">
        <v>15</v>
      </c>
      <c r="D29" s="162">
        <v>1</v>
      </c>
      <c r="E29" s="162">
        <v>26</v>
      </c>
      <c r="F29" s="217">
        <f t="shared" si="5"/>
        <v>15.046808510638298</v>
      </c>
      <c r="G29" s="214">
        <f t="shared" si="0"/>
        <v>391.21702127659574</v>
      </c>
      <c r="H29" s="138">
        <f t="shared" si="1"/>
        <v>2.8202910540367765</v>
      </c>
      <c r="I29" s="214">
        <f t="shared" si="2"/>
        <v>73.32756740495618</v>
      </c>
      <c r="J29" s="142">
        <f t="shared" si="3"/>
        <v>464.54458868155194</v>
      </c>
      <c r="K29" s="177">
        <f t="shared" si="4"/>
        <v>17.867099564675076</v>
      </c>
      <c r="L29" s="9"/>
      <c r="M29" s="352">
        <v>40.013977872340426</v>
      </c>
      <c r="N29" s="352">
        <v>7.5</v>
      </c>
      <c r="O29" s="9"/>
      <c r="P29" s="355" t="s">
        <v>465</v>
      </c>
      <c r="Q29" s="115"/>
    </row>
    <row r="30" spans="1:17" ht="15.75">
      <c r="A30" s="264">
        <f aca="true" t="shared" si="7" ref="A30:A37">A29+1</f>
        <v>19</v>
      </c>
      <c r="B30" s="280" t="s">
        <v>73</v>
      </c>
      <c r="C30" s="281" t="s">
        <v>15</v>
      </c>
      <c r="D30" s="162">
        <v>1</v>
      </c>
      <c r="E30" s="162">
        <v>4</v>
      </c>
      <c r="F30" s="217">
        <f t="shared" si="5"/>
        <v>11.191489361702128</v>
      </c>
      <c r="G30" s="214">
        <f t="shared" si="0"/>
        <v>44.765957446808514</v>
      </c>
      <c r="H30" s="138">
        <f t="shared" si="1"/>
        <v>2.8202910540367765</v>
      </c>
      <c r="I30" s="214">
        <f t="shared" si="2"/>
        <v>11.281164216147106</v>
      </c>
      <c r="J30" s="142">
        <f t="shared" si="3"/>
        <v>56.04712166295562</v>
      </c>
      <c r="K30" s="177">
        <f t="shared" si="4"/>
        <v>14.011780415738905</v>
      </c>
      <c r="L30" s="9"/>
      <c r="M30" s="352">
        <v>29.76152765957447</v>
      </c>
      <c r="N30" s="352">
        <v>7.5</v>
      </c>
      <c r="O30" s="9"/>
      <c r="P30" s="355" t="s">
        <v>465</v>
      </c>
      <c r="Q30" s="115"/>
    </row>
    <row r="31" spans="1:17" ht="15.75">
      <c r="A31" s="264">
        <f t="shared" si="7"/>
        <v>20</v>
      </c>
      <c r="B31" s="280" t="s">
        <v>74</v>
      </c>
      <c r="C31" s="281" t="s">
        <v>15</v>
      </c>
      <c r="D31" s="162">
        <v>1</v>
      </c>
      <c r="E31" s="162">
        <v>15</v>
      </c>
      <c r="F31" s="217">
        <f t="shared" si="5"/>
        <v>4.63404255319149</v>
      </c>
      <c r="G31" s="214">
        <f t="shared" si="0"/>
        <v>69.51063829787235</v>
      </c>
      <c r="H31" s="138">
        <f t="shared" si="1"/>
        <v>2.8202910540367765</v>
      </c>
      <c r="I31" s="214">
        <f t="shared" si="2"/>
        <v>42.304365810551644</v>
      </c>
      <c r="J31" s="142">
        <f t="shared" si="3"/>
        <v>111.81500410842399</v>
      </c>
      <c r="K31" s="177">
        <f t="shared" si="4"/>
        <v>7.454333607228266</v>
      </c>
      <c r="L31" s="9"/>
      <c r="M31" s="352">
        <v>12.32330936170213</v>
      </c>
      <c r="N31" s="352">
        <v>7.5</v>
      </c>
      <c r="O31" s="9"/>
      <c r="P31" s="355" t="s">
        <v>465</v>
      </c>
      <c r="Q31" s="115"/>
    </row>
    <row r="32" spans="1:17" ht="15.75">
      <c r="A32" s="264">
        <f t="shared" si="7"/>
        <v>21</v>
      </c>
      <c r="B32" s="280" t="s">
        <v>75</v>
      </c>
      <c r="C32" s="281" t="s">
        <v>15</v>
      </c>
      <c r="D32" s="162">
        <v>1</v>
      </c>
      <c r="E32" s="162">
        <v>12</v>
      </c>
      <c r="F32" s="217">
        <f t="shared" si="5"/>
        <v>2.936170212765958</v>
      </c>
      <c r="G32" s="214">
        <f t="shared" si="0"/>
        <v>35.23404255319149</v>
      </c>
      <c r="H32" s="138">
        <f t="shared" si="1"/>
        <v>2.350242545030647</v>
      </c>
      <c r="I32" s="214">
        <f t="shared" si="2"/>
        <v>28.202910540367764</v>
      </c>
      <c r="J32" s="142">
        <f t="shared" si="3"/>
        <v>63.436953093559254</v>
      </c>
      <c r="K32" s="177">
        <f t="shared" si="4"/>
        <v>5.2864127577966045</v>
      </c>
      <c r="L32" s="9"/>
      <c r="M32" s="352">
        <v>7.8081574468085115</v>
      </c>
      <c r="N32" s="352">
        <v>6.25</v>
      </c>
      <c r="O32" s="9"/>
      <c r="P32" s="355" t="s">
        <v>465</v>
      </c>
      <c r="Q32" s="115"/>
    </row>
    <row r="33" spans="1:17" ht="15.75">
      <c r="A33" s="264">
        <f t="shared" si="7"/>
        <v>22</v>
      </c>
      <c r="B33" s="280" t="s">
        <v>76</v>
      </c>
      <c r="C33" s="281" t="s">
        <v>15</v>
      </c>
      <c r="D33" s="162">
        <v>1</v>
      </c>
      <c r="E33" s="162">
        <v>18</v>
      </c>
      <c r="F33" s="217">
        <f t="shared" si="5"/>
        <v>2.127659574468085</v>
      </c>
      <c r="G33" s="214">
        <f t="shared" si="0"/>
        <v>38.29787234042553</v>
      </c>
      <c r="H33" s="138">
        <f t="shared" si="1"/>
        <v>2.350242545030647</v>
      </c>
      <c r="I33" s="214">
        <f t="shared" si="2"/>
        <v>42.304365810551644</v>
      </c>
      <c r="J33" s="142">
        <f t="shared" si="3"/>
        <v>80.60223815097717</v>
      </c>
      <c r="K33" s="177">
        <f t="shared" si="4"/>
        <v>4.477902119498732</v>
      </c>
      <c r="L33" s="9"/>
      <c r="M33" s="352">
        <v>5.658085106382979</v>
      </c>
      <c r="N33" s="352">
        <v>6.25</v>
      </c>
      <c r="O33" s="9"/>
      <c r="P33" s="355" t="s">
        <v>465</v>
      </c>
      <c r="Q33" s="115"/>
    </row>
    <row r="34" spans="1:17" ht="15.75">
      <c r="A34" s="264">
        <f t="shared" si="7"/>
        <v>23</v>
      </c>
      <c r="B34" s="280" t="s">
        <v>77</v>
      </c>
      <c r="C34" s="281" t="s">
        <v>15</v>
      </c>
      <c r="D34" s="162">
        <v>1</v>
      </c>
      <c r="E34" s="162">
        <v>6</v>
      </c>
      <c r="F34" s="217">
        <f t="shared" si="5"/>
        <v>27.765957446808518</v>
      </c>
      <c r="G34" s="214">
        <f t="shared" si="0"/>
        <v>166.5957446808511</v>
      </c>
      <c r="H34" s="138">
        <f t="shared" si="1"/>
        <v>4.700485090061294</v>
      </c>
      <c r="I34" s="214">
        <f t="shared" si="2"/>
        <v>28.202910540367764</v>
      </c>
      <c r="J34" s="142">
        <f t="shared" si="3"/>
        <v>194.79865522121887</v>
      </c>
      <c r="K34" s="177">
        <f t="shared" si="4"/>
        <v>32.46644253686981</v>
      </c>
      <c r="L34" s="9"/>
      <c r="M34" s="353">
        <v>73.83801063829789</v>
      </c>
      <c r="N34" s="353">
        <v>12.5</v>
      </c>
      <c r="O34" s="9"/>
      <c r="P34" s="355" t="s">
        <v>467</v>
      </c>
      <c r="Q34" s="115"/>
    </row>
    <row r="35" spans="1:17" ht="15.75">
      <c r="A35" s="264">
        <f t="shared" si="7"/>
        <v>24</v>
      </c>
      <c r="B35" s="280" t="s">
        <v>78</v>
      </c>
      <c r="C35" s="281" t="s">
        <v>15</v>
      </c>
      <c r="D35" s="162">
        <v>1</v>
      </c>
      <c r="E35" s="162">
        <v>1</v>
      </c>
      <c r="F35" s="217">
        <f t="shared" si="5"/>
        <v>21.817021276595746</v>
      </c>
      <c r="G35" s="214">
        <f t="shared" si="0"/>
        <v>21.817021276595746</v>
      </c>
      <c r="H35" s="138">
        <f t="shared" si="1"/>
        <v>4.700485090061294</v>
      </c>
      <c r="I35" s="214">
        <f t="shared" si="2"/>
        <v>4.700485090061294</v>
      </c>
      <c r="J35" s="142">
        <f t="shared" si="3"/>
        <v>26.517506366657038</v>
      </c>
      <c r="K35" s="177">
        <f t="shared" si="4"/>
        <v>26.517506366657038</v>
      </c>
      <c r="L35" s="9"/>
      <c r="M35" s="353">
        <v>58.018004680851064</v>
      </c>
      <c r="N35" s="353">
        <v>12.5</v>
      </c>
      <c r="O35" s="9"/>
      <c r="P35" s="355" t="s">
        <v>467</v>
      </c>
      <c r="Q35" s="115"/>
    </row>
    <row r="36" spans="1:17" ht="15.75">
      <c r="A36" s="264">
        <f t="shared" si="7"/>
        <v>25</v>
      </c>
      <c r="B36" s="280" t="s">
        <v>79</v>
      </c>
      <c r="C36" s="281" t="s">
        <v>15</v>
      </c>
      <c r="D36" s="162">
        <v>1</v>
      </c>
      <c r="E36" s="162">
        <v>1</v>
      </c>
      <c r="F36" s="217">
        <f t="shared" si="5"/>
        <v>114.89361702127661</v>
      </c>
      <c r="G36" s="214">
        <f t="shared" si="0"/>
        <v>114.89361702127661</v>
      </c>
      <c r="H36" s="138">
        <f t="shared" si="1"/>
        <v>47.004850900612944</v>
      </c>
      <c r="I36" s="214">
        <f t="shared" si="2"/>
        <v>47.004850900612944</v>
      </c>
      <c r="J36" s="142">
        <f t="shared" si="3"/>
        <v>161.89846792188956</v>
      </c>
      <c r="K36" s="177">
        <f t="shared" si="4"/>
        <v>161.89846792188956</v>
      </c>
      <c r="L36" s="9"/>
      <c r="M36" s="353">
        <v>305.5365957446809</v>
      </c>
      <c r="N36" s="353">
        <v>125</v>
      </c>
      <c r="O36" s="9"/>
      <c r="P36" s="355" t="s">
        <v>467</v>
      </c>
      <c r="Q36" s="115"/>
    </row>
    <row r="37" spans="1:17" ht="15.75">
      <c r="A37" s="264">
        <f t="shared" si="7"/>
        <v>26</v>
      </c>
      <c r="B37" s="280" t="s">
        <v>80</v>
      </c>
      <c r="C37" s="281" t="s">
        <v>15</v>
      </c>
      <c r="D37" s="162">
        <v>1</v>
      </c>
      <c r="E37" s="162">
        <v>2</v>
      </c>
      <c r="F37" s="217">
        <f t="shared" si="5"/>
        <v>106.38297872340426</v>
      </c>
      <c r="G37" s="214">
        <f t="shared" si="0"/>
        <v>212.76595744680853</v>
      </c>
      <c r="H37" s="138">
        <f t="shared" si="1"/>
        <v>37.60388072049035</v>
      </c>
      <c r="I37" s="214">
        <f t="shared" si="2"/>
        <v>75.2077614409807</v>
      </c>
      <c r="J37" s="142">
        <f t="shared" si="3"/>
        <v>287.97371888778923</v>
      </c>
      <c r="K37" s="177">
        <f t="shared" si="4"/>
        <v>143.98685944389462</v>
      </c>
      <c r="L37" s="9"/>
      <c r="M37" s="353">
        <v>282.90425531914894</v>
      </c>
      <c r="N37" s="353">
        <v>100</v>
      </c>
      <c r="O37" s="9"/>
      <c r="P37" s="355" t="s">
        <v>467</v>
      </c>
      <c r="Q37" s="115"/>
    </row>
    <row r="38" spans="1:17" ht="15.75">
      <c r="A38" s="264">
        <f t="shared" si="6"/>
        <v>27</v>
      </c>
      <c r="B38" s="280" t="s">
        <v>81</v>
      </c>
      <c r="C38" s="281" t="s">
        <v>15</v>
      </c>
      <c r="D38" s="162">
        <v>1</v>
      </c>
      <c r="E38" s="162">
        <v>2</v>
      </c>
      <c r="F38" s="217">
        <f t="shared" si="5"/>
        <v>136.17021276595744</v>
      </c>
      <c r="G38" s="214">
        <f t="shared" si="0"/>
        <v>272.3404255319149</v>
      </c>
      <c r="H38" s="138">
        <f t="shared" si="1"/>
        <v>37.60388072049035</v>
      </c>
      <c r="I38" s="214">
        <f t="shared" si="2"/>
        <v>75.2077614409807</v>
      </c>
      <c r="J38" s="142">
        <f t="shared" si="3"/>
        <v>347.54818697289556</v>
      </c>
      <c r="K38" s="177">
        <f t="shared" si="4"/>
        <v>173.77409348644778</v>
      </c>
      <c r="L38" s="9"/>
      <c r="M38" s="353">
        <v>362.11744680851064</v>
      </c>
      <c r="N38" s="353">
        <v>100</v>
      </c>
      <c r="O38" s="9"/>
      <c r="P38" s="355" t="s">
        <v>467</v>
      </c>
      <c r="Q38" s="115"/>
    </row>
    <row r="39" spans="1:17" ht="15.75">
      <c r="A39" s="264">
        <f t="shared" si="6"/>
        <v>28</v>
      </c>
      <c r="B39" s="280" t="s">
        <v>82</v>
      </c>
      <c r="C39" s="281" t="s">
        <v>15</v>
      </c>
      <c r="D39" s="162">
        <v>1</v>
      </c>
      <c r="E39" s="162">
        <v>2</v>
      </c>
      <c r="F39" s="217">
        <f t="shared" si="5"/>
        <v>361.7021276595745</v>
      </c>
      <c r="G39" s="214">
        <f t="shared" si="0"/>
        <v>723.404255319149</v>
      </c>
      <c r="H39" s="138">
        <f t="shared" si="1"/>
        <v>37.60388072049035</v>
      </c>
      <c r="I39" s="214">
        <f t="shared" si="2"/>
        <v>75.2077614409807</v>
      </c>
      <c r="J39" s="142">
        <f t="shared" si="3"/>
        <v>798.6120167601297</v>
      </c>
      <c r="K39" s="177">
        <f t="shared" si="4"/>
        <v>399.30600838006484</v>
      </c>
      <c r="L39" s="9"/>
      <c r="M39" s="353">
        <v>961.8744680851065</v>
      </c>
      <c r="N39" s="353">
        <v>100</v>
      </c>
      <c r="O39" s="9"/>
      <c r="P39" s="357" t="s">
        <v>468</v>
      </c>
      <c r="Q39" s="115"/>
    </row>
    <row r="40" spans="1:17" s="94" customFormat="1" ht="23.25" customHeight="1">
      <c r="A40" s="419" t="s">
        <v>18</v>
      </c>
      <c r="B40" s="420"/>
      <c r="C40" s="420"/>
      <c r="D40" s="161"/>
      <c r="E40" s="161"/>
      <c r="F40" s="161"/>
      <c r="G40" s="233"/>
      <c r="H40" s="161"/>
      <c r="I40" s="233"/>
      <c r="J40" s="233"/>
      <c r="K40" s="279"/>
      <c r="L40" s="9"/>
      <c r="M40" s="169"/>
      <c r="N40" s="170"/>
      <c r="O40" s="9"/>
      <c r="P40" s="169"/>
      <c r="Q40" s="170"/>
    </row>
    <row r="41" spans="1:17" ht="15.75">
      <c r="A41" s="264">
        <f>A39+1</f>
        <v>29</v>
      </c>
      <c r="B41" s="280" t="s">
        <v>83</v>
      </c>
      <c r="C41" s="281" t="s">
        <v>15</v>
      </c>
      <c r="D41" s="162">
        <v>1</v>
      </c>
      <c r="E41" s="162">
        <v>31.25</v>
      </c>
      <c r="F41" s="226">
        <f t="shared" si="5"/>
        <v>1.76936170212766</v>
      </c>
      <c r="G41" s="214">
        <f t="shared" si="0"/>
        <v>55.292553191489375</v>
      </c>
      <c r="H41" s="138">
        <f t="shared" si="1"/>
        <v>1.8801940360245177</v>
      </c>
      <c r="I41" s="214">
        <f t="shared" si="2"/>
        <v>58.75606362576618</v>
      </c>
      <c r="J41" s="142">
        <f t="shared" si="3"/>
        <v>114.04861681725555</v>
      </c>
      <c r="K41" s="177">
        <f t="shared" si="4"/>
        <v>3.6495557381521775</v>
      </c>
      <c r="L41" s="9"/>
      <c r="M41" s="353">
        <v>4.705263574468086</v>
      </c>
      <c r="N41" s="353">
        <v>5</v>
      </c>
      <c r="O41" s="9"/>
      <c r="P41" s="354" t="s">
        <v>464</v>
      </c>
      <c r="Q41" s="115"/>
    </row>
    <row r="42" spans="1:17" ht="15.75">
      <c r="A42" s="264">
        <f>A41+1</f>
        <v>30</v>
      </c>
      <c r="B42" s="280" t="s">
        <v>84</v>
      </c>
      <c r="C42" s="281" t="s">
        <v>15</v>
      </c>
      <c r="D42" s="162">
        <v>1</v>
      </c>
      <c r="E42" s="162">
        <v>37.5</v>
      </c>
      <c r="F42" s="226">
        <f t="shared" si="5"/>
        <v>3.2825531914893618</v>
      </c>
      <c r="G42" s="214">
        <f t="shared" si="0"/>
        <v>123.09574468085107</v>
      </c>
      <c r="H42" s="138">
        <f t="shared" si="1"/>
        <v>2.350242545030647</v>
      </c>
      <c r="I42" s="214">
        <f t="shared" si="2"/>
        <v>88.13409543864927</v>
      </c>
      <c r="J42" s="142">
        <f t="shared" si="3"/>
        <v>211.22984011950035</v>
      </c>
      <c r="K42" s="177">
        <f t="shared" si="4"/>
        <v>5.632795736520009</v>
      </c>
      <c r="L42" s="9"/>
      <c r="M42" s="353">
        <v>8.72929370212766</v>
      </c>
      <c r="N42" s="353">
        <v>6.25</v>
      </c>
      <c r="O42" s="9"/>
      <c r="P42" s="354" t="s">
        <v>464</v>
      </c>
      <c r="Q42" s="115"/>
    </row>
    <row r="43" spans="1:17" ht="15.75">
      <c r="A43" s="264">
        <f>A42+1</f>
        <v>31</v>
      </c>
      <c r="B43" s="280" t="s">
        <v>85</v>
      </c>
      <c r="C43" s="281" t="s">
        <v>15</v>
      </c>
      <c r="D43" s="162">
        <v>1</v>
      </c>
      <c r="E43" s="162">
        <v>131.25</v>
      </c>
      <c r="F43" s="217">
        <f t="shared" si="5"/>
        <v>4.444255319148937</v>
      </c>
      <c r="G43" s="214">
        <f t="shared" si="0"/>
        <v>583.3085106382979</v>
      </c>
      <c r="H43" s="138">
        <f t="shared" si="1"/>
        <v>2.350242545030647</v>
      </c>
      <c r="I43" s="214">
        <f t="shared" si="2"/>
        <v>308.4693340352724</v>
      </c>
      <c r="J43" s="142">
        <f t="shared" si="3"/>
        <v>891.7778446735704</v>
      </c>
      <c r="K43" s="177">
        <f t="shared" si="4"/>
        <v>6.794497864179584</v>
      </c>
      <c r="L43" s="9"/>
      <c r="M43" s="353">
        <v>11.818608170212768</v>
      </c>
      <c r="N43" s="353">
        <v>6.25</v>
      </c>
      <c r="O43" s="9"/>
      <c r="P43" s="354" t="s">
        <v>464</v>
      </c>
      <c r="Q43" s="115"/>
    </row>
    <row r="44" spans="1:17" ht="15.75">
      <c r="A44" s="264">
        <f>A42+1</f>
        <v>31</v>
      </c>
      <c r="B44" s="280" t="s">
        <v>86</v>
      </c>
      <c r="C44" s="281" t="s">
        <v>15</v>
      </c>
      <c r="D44" s="162">
        <v>1</v>
      </c>
      <c r="E44" s="162">
        <v>67.5</v>
      </c>
      <c r="F44" s="217">
        <f t="shared" si="5"/>
        <v>2.9841392649903287</v>
      </c>
      <c r="G44" s="214">
        <f t="shared" si="0"/>
        <v>201.4294003868472</v>
      </c>
      <c r="H44" s="138">
        <f t="shared" si="1"/>
        <v>2.350242545030647</v>
      </c>
      <c r="I44" s="214">
        <f t="shared" si="2"/>
        <v>158.64137178956867</v>
      </c>
      <c r="J44" s="142">
        <f t="shared" si="3"/>
        <v>360.07077217641586</v>
      </c>
      <c r="K44" s="177">
        <f t="shared" si="4"/>
        <v>5.334381810020976</v>
      </c>
      <c r="L44" s="9"/>
      <c r="M44" s="353">
        <v>7.935721547388781</v>
      </c>
      <c r="N44" s="353">
        <v>6.25</v>
      </c>
      <c r="O44" s="9"/>
      <c r="P44" s="354" t="s">
        <v>464</v>
      </c>
      <c r="Q44" s="115"/>
    </row>
    <row r="45" spans="1:17" ht="15.75">
      <c r="A45" s="264">
        <f>A42+1</f>
        <v>31</v>
      </c>
      <c r="B45" s="280" t="s">
        <v>87</v>
      </c>
      <c r="C45" s="281" t="s">
        <v>15</v>
      </c>
      <c r="D45" s="162">
        <v>1</v>
      </c>
      <c r="E45" s="162">
        <v>130</v>
      </c>
      <c r="F45" s="226">
        <f t="shared" si="5"/>
        <v>4.444255319148937</v>
      </c>
      <c r="G45" s="214">
        <f t="shared" si="0"/>
        <v>577.7531914893618</v>
      </c>
      <c r="H45" s="138">
        <f t="shared" si="1"/>
        <v>2.350242545030647</v>
      </c>
      <c r="I45" s="214">
        <f t="shared" si="2"/>
        <v>305.5315308539841</v>
      </c>
      <c r="J45" s="142">
        <f t="shared" si="3"/>
        <v>883.284722343346</v>
      </c>
      <c r="K45" s="177">
        <f t="shared" si="4"/>
        <v>6.794497864179585</v>
      </c>
      <c r="L45" s="9"/>
      <c r="M45" s="353">
        <v>11.818608170212768</v>
      </c>
      <c r="N45" s="353">
        <v>6.25</v>
      </c>
      <c r="O45" s="9"/>
      <c r="P45" s="354" t="s">
        <v>464</v>
      </c>
      <c r="Q45" s="115"/>
    </row>
    <row r="46" spans="1:17" ht="15.75">
      <c r="A46" s="264">
        <f t="shared" si="6"/>
        <v>32</v>
      </c>
      <c r="B46" s="280" t="s">
        <v>88</v>
      </c>
      <c r="C46" s="281" t="s">
        <v>15</v>
      </c>
      <c r="D46" s="162">
        <v>1</v>
      </c>
      <c r="E46" s="162">
        <v>105</v>
      </c>
      <c r="F46" s="226">
        <f t="shared" si="5"/>
        <v>1.76936170212766</v>
      </c>
      <c r="G46" s="214">
        <f t="shared" si="0"/>
        <v>185.78297872340428</v>
      </c>
      <c r="H46" s="138">
        <f t="shared" si="1"/>
        <v>1.8801940360245177</v>
      </c>
      <c r="I46" s="214">
        <f t="shared" si="2"/>
        <v>197.42037378257436</v>
      </c>
      <c r="J46" s="142">
        <f t="shared" si="3"/>
        <v>383.2033525059786</v>
      </c>
      <c r="K46" s="177">
        <f t="shared" si="4"/>
        <v>3.6495557381521775</v>
      </c>
      <c r="L46" s="9"/>
      <c r="M46" s="353">
        <v>4.705263574468086</v>
      </c>
      <c r="N46" s="353">
        <v>5</v>
      </c>
      <c r="O46" s="9"/>
      <c r="P46" s="354" t="s">
        <v>464</v>
      </c>
      <c r="Q46" s="115"/>
    </row>
    <row r="47" spans="1:17" ht="15.75">
      <c r="A47" s="264">
        <f t="shared" si="6"/>
        <v>33</v>
      </c>
      <c r="B47" s="280" t="s">
        <v>89</v>
      </c>
      <c r="C47" s="281" t="s">
        <v>15</v>
      </c>
      <c r="D47" s="162">
        <v>1</v>
      </c>
      <c r="E47" s="162">
        <v>145</v>
      </c>
      <c r="F47" s="226">
        <f t="shared" si="5"/>
        <v>3.2825531914893618</v>
      </c>
      <c r="G47" s="214">
        <f t="shared" si="0"/>
        <v>475.97021276595746</v>
      </c>
      <c r="H47" s="138">
        <f t="shared" si="1"/>
        <v>2.350242545030647</v>
      </c>
      <c r="I47" s="214">
        <f t="shared" si="2"/>
        <v>340.7851690294438</v>
      </c>
      <c r="J47" s="142">
        <f t="shared" si="3"/>
        <v>816.7553817954013</v>
      </c>
      <c r="K47" s="177">
        <f t="shared" si="4"/>
        <v>5.632795736520008</v>
      </c>
      <c r="L47" s="9"/>
      <c r="M47" s="353">
        <v>8.72929370212766</v>
      </c>
      <c r="N47" s="353">
        <v>6.25</v>
      </c>
      <c r="O47" s="9"/>
      <c r="P47" s="354" t="s">
        <v>464</v>
      </c>
      <c r="Q47" s="115"/>
    </row>
    <row r="48" spans="1:17" ht="15.75">
      <c r="A48" s="264">
        <f t="shared" si="6"/>
        <v>34</v>
      </c>
      <c r="B48" s="282" t="s">
        <v>90</v>
      </c>
      <c r="C48" s="281" t="s">
        <v>15</v>
      </c>
      <c r="D48" s="162">
        <v>1</v>
      </c>
      <c r="E48" s="162">
        <v>121.25</v>
      </c>
      <c r="F48" s="217">
        <f t="shared" si="5"/>
        <v>4.444255319148937</v>
      </c>
      <c r="G48" s="214">
        <f t="shared" si="0"/>
        <v>538.8659574468086</v>
      </c>
      <c r="H48" s="138">
        <f t="shared" si="1"/>
        <v>2.350242545030647</v>
      </c>
      <c r="I48" s="214">
        <f t="shared" si="2"/>
        <v>284.96690858496595</v>
      </c>
      <c r="J48" s="142">
        <f t="shared" si="3"/>
        <v>823.8328660317745</v>
      </c>
      <c r="K48" s="177">
        <f t="shared" si="4"/>
        <v>6.794497864179584</v>
      </c>
      <c r="L48" s="9"/>
      <c r="M48" s="353">
        <v>11.818608170212768</v>
      </c>
      <c r="N48" s="353">
        <v>6.25</v>
      </c>
      <c r="O48" s="9"/>
      <c r="P48" s="354" t="s">
        <v>464</v>
      </c>
      <c r="Q48" s="115"/>
    </row>
    <row r="49" spans="1:17" ht="15.75">
      <c r="A49" s="264">
        <f t="shared" si="6"/>
        <v>35</v>
      </c>
      <c r="B49" s="282" t="s">
        <v>91</v>
      </c>
      <c r="C49" s="281" t="s">
        <v>15</v>
      </c>
      <c r="D49" s="162">
        <v>1</v>
      </c>
      <c r="E49" s="162">
        <v>83.75</v>
      </c>
      <c r="F49" s="217">
        <f t="shared" si="5"/>
        <v>1.76936170212766</v>
      </c>
      <c r="G49" s="214">
        <f t="shared" si="0"/>
        <v>148.18404255319152</v>
      </c>
      <c r="H49" s="138">
        <f t="shared" si="1"/>
        <v>1.8801940360245177</v>
      </c>
      <c r="I49" s="214">
        <f t="shared" si="2"/>
        <v>157.46625051705337</v>
      </c>
      <c r="J49" s="142">
        <f t="shared" si="3"/>
        <v>305.65029307024486</v>
      </c>
      <c r="K49" s="177">
        <f t="shared" si="4"/>
        <v>3.6495557381521775</v>
      </c>
      <c r="L49" s="9"/>
      <c r="M49" s="353">
        <v>4.705263574468086</v>
      </c>
      <c r="N49" s="353">
        <v>5</v>
      </c>
      <c r="O49" s="9"/>
      <c r="P49" s="354" t="s">
        <v>464</v>
      </c>
      <c r="Q49" s="115"/>
    </row>
    <row r="50" spans="1:17" ht="15.75">
      <c r="A50" s="264">
        <f t="shared" si="6"/>
        <v>36</v>
      </c>
      <c r="B50" s="282" t="s">
        <v>92</v>
      </c>
      <c r="C50" s="281" t="s">
        <v>15</v>
      </c>
      <c r="D50" s="162">
        <v>1</v>
      </c>
      <c r="E50" s="162">
        <v>97.5</v>
      </c>
      <c r="F50" s="217">
        <f t="shared" si="5"/>
        <v>2.9841392649903287</v>
      </c>
      <c r="G50" s="214">
        <f t="shared" si="0"/>
        <v>290.95357833655703</v>
      </c>
      <c r="H50" s="138">
        <f t="shared" si="1"/>
        <v>2.350242545030647</v>
      </c>
      <c r="I50" s="214">
        <f t="shared" si="2"/>
        <v>229.1486481404881</v>
      </c>
      <c r="J50" s="142">
        <f t="shared" si="3"/>
        <v>520.1022264770452</v>
      </c>
      <c r="K50" s="177">
        <f t="shared" si="4"/>
        <v>5.334381810020976</v>
      </c>
      <c r="L50" s="9"/>
      <c r="M50" s="353">
        <v>7.935721547388781</v>
      </c>
      <c r="N50" s="353">
        <v>6.25</v>
      </c>
      <c r="O50" s="9"/>
      <c r="P50" s="354" t="s">
        <v>464</v>
      </c>
      <c r="Q50" s="115"/>
    </row>
    <row r="51" spans="1:17" ht="15.75">
      <c r="A51" s="264">
        <f>A50+1</f>
        <v>37</v>
      </c>
      <c r="B51" s="282" t="s">
        <v>93</v>
      </c>
      <c r="C51" s="281" t="s">
        <v>15</v>
      </c>
      <c r="D51" s="162">
        <v>1</v>
      </c>
      <c r="E51" s="162">
        <v>111.25</v>
      </c>
      <c r="F51" s="217">
        <f t="shared" si="5"/>
        <v>4.040232108317214</v>
      </c>
      <c r="G51" s="214">
        <f t="shared" si="0"/>
        <v>449.4758220502901</v>
      </c>
      <c r="H51" s="138">
        <f t="shared" si="1"/>
        <v>2.350242545030647</v>
      </c>
      <c r="I51" s="214">
        <f t="shared" si="2"/>
        <v>261.4644831346595</v>
      </c>
      <c r="J51" s="142">
        <f t="shared" si="3"/>
        <v>710.9403051849496</v>
      </c>
      <c r="K51" s="177">
        <f t="shared" si="4"/>
        <v>6.390474653347861</v>
      </c>
      <c r="L51" s="9"/>
      <c r="M51" s="353">
        <v>10.744189245647968</v>
      </c>
      <c r="N51" s="353">
        <v>6.25</v>
      </c>
      <c r="O51" s="9"/>
      <c r="P51" s="354" t="s">
        <v>464</v>
      </c>
      <c r="Q51" s="115"/>
    </row>
    <row r="52" spans="1:17" ht="15.75">
      <c r="A52" s="264">
        <f>A51+1</f>
        <v>38</v>
      </c>
      <c r="B52" s="282" t="s">
        <v>94</v>
      </c>
      <c r="C52" s="281" t="s">
        <v>15</v>
      </c>
      <c r="D52" s="162">
        <v>1</v>
      </c>
      <c r="E52" s="162">
        <v>45</v>
      </c>
      <c r="F52" s="217">
        <f t="shared" si="5"/>
        <v>3.170212765957447</v>
      </c>
      <c r="G52" s="214">
        <f t="shared" si="0"/>
        <v>142.6595744680851</v>
      </c>
      <c r="H52" s="138">
        <f t="shared" si="1"/>
        <v>0.9400970180122589</v>
      </c>
      <c r="I52" s="214">
        <f t="shared" si="2"/>
        <v>42.30436581055165</v>
      </c>
      <c r="J52" s="142">
        <f t="shared" si="3"/>
        <v>184.96394027863676</v>
      </c>
      <c r="K52" s="177">
        <f t="shared" si="4"/>
        <v>4.110309783969706</v>
      </c>
      <c r="L52" s="9"/>
      <c r="M52" s="353">
        <v>8.43054680851064</v>
      </c>
      <c r="N52" s="353">
        <v>2.5</v>
      </c>
      <c r="O52" s="9"/>
      <c r="P52" s="354" t="s">
        <v>464</v>
      </c>
      <c r="Q52" s="115"/>
    </row>
    <row r="53" spans="1:17" ht="15.75">
      <c r="A53" s="264">
        <f>A52+1</f>
        <v>39</v>
      </c>
      <c r="B53" s="282" t="s">
        <v>95</v>
      </c>
      <c r="C53" s="281" t="s">
        <v>15</v>
      </c>
      <c r="D53" s="162">
        <v>1</v>
      </c>
      <c r="E53" s="162">
        <v>17</v>
      </c>
      <c r="F53" s="217">
        <f t="shared" si="5"/>
        <v>6.382978723404254</v>
      </c>
      <c r="G53" s="214">
        <f t="shared" si="0"/>
        <v>108.51063829787232</v>
      </c>
      <c r="H53" s="138">
        <f t="shared" si="1"/>
        <v>7.050727635091942</v>
      </c>
      <c r="I53" s="214">
        <f t="shared" si="2"/>
        <v>119.86236979656302</v>
      </c>
      <c r="J53" s="142">
        <f t="shared" si="3"/>
        <v>228.37300809443533</v>
      </c>
      <c r="K53" s="177">
        <f t="shared" si="4"/>
        <v>13.433706358496195</v>
      </c>
      <c r="L53" s="9"/>
      <c r="M53" s="353">
        <v>16.974255319148934</v>
      </c>
      <c r="N53" s="353">
        <v>18.75</v>
      </c>
      <c r="O53" s="9"/>
      <c r="P53" s="354" t="s">
        <v>464</v>
      </c>
      <c r="Q53" s="115"/>
    </row>
    <row r="54" spans="1:17" ht="15.75">
      <c r="A54" s="264">
        <f t="shared" si="6"/>
        <v>40</v>
      </c>
      <c r="B54" s="282" t="s">
        <v>96</v>
      </c>
      <c r="C54" s="281" t="s">
        <v>15</v>
      </c>
      <c r="D54" s="162">
        <v>1</v>
      </c>
      <c r="E54" s="162">
        <v>15</v>
      </c>
      <c r="F54" s="226">
        <f t="shared" si="5"/>
        <v>25.145067698259187</v>
      </c>
      <c r="G54" s="214">
        <f t="shared" si="0"/>
        <v>377.1760154738878</v>
      </c>
      <c r="H54" s="138">
        <f t="shared" si="1"/>
        <v>7.050727635091942</v>
      </c>
      <c r="I54" s="214">
        <f t="shared" si="2"/>
        <v>105.76091452637912</v>
      </c>
      <c r="J54" s="142">
        <f t="shared" si="3"/>
        <v>482.9369300002669</v>
      </c>
      <c r="K54" s="177">
        <f t="shared" si="4"/>
        <v>32.19579533335113</v>
      </c>
      <c r="L54" s="9"/>
      <c r="M54" s="353">
        <v>66.86827852998066</v>
      </c>
      <c r="N54" s="353">
        <v>18.75</v>
      </c>
      <c r="O54" s="9"/>
      <c r="P54" s="354" t="s">
        <v>464</v>
      </c>
      <c r="Q54" s="115"/>
    </row>
    <row r="55" spans="1:17" ht="16.5" thickBot="1">
      <c r="A55" s="275">
        <f t="shared" si="6"/>
        <v>41</v>
      </c>
      <c r="B55" s="283" t="s">
        <v>97</v>
      </c>
      <c r="C55" s="284" t="s">
        <v>15</v>
      </c>
      <c r="D55" s="187">
        <v>1</v>
      </c>
      <c r="E55" s="187">
        <v>15</v>
      </c>
      <c r="F55" s="278">
        <f aca="true" t="shared" si="8" ref="F55">M55/$J$4</f>
        <v>29.013539651837526</v>
      </c>
      <c r="G55" s="213">
        <f aca="true" t="shared" si="9" ref="G55">F55*E55</f>
        <v>435.2030947775629</v>
      </c>
      <c r="H55" s="179">
        <f aca="true" t="shared" si="10" ref="H55">N55/$J$4</f>
        <v>7.050727635091942</v>
      </c>
      <c r="I55" s="213">
        <f aca="true" t="shared" si="11" ref="I55">H55*E55</f>
        <v>105.76091452637912</v>
      </c>
      <c r="J55" s="150">
        <f aca="true" t="shared" si="12" ref="J55">G55+I55</f>
        <v>540.964009303942</v>
      </c>
      <c r="K55" s="189">
        <f aca="true" t="shared" si="13" ref="K55">J55/E55</f>
        <v>36.06426728692947</v>
      </c>
      <c r="L55" s="9"/>
      <c r="M55" s="353">
        <v>77.15570599613153</v>
      </c>
      <c r="N55" s="353">
        <v>18.75</v>
      </c>
      <c r="O55" s="9"/>
      <c r="P55" s="354" t="s">
        <v>464</v>
      </c>
      <c r="Q55" s="117"/>
    </row>
    <row r="56" spans="6:17" ht="16.5" thickBot="1">
      <c r="F56" s="34"/>
      <c r="G56" s="96">
        <f>SUM(G12:G55)</f>
        <v>10221.813783365571</v>
      </c>
      <c r="H56" s="83"/>
      <c r="I56" s="96">
        <f>SUM(I12:I55)</f>
        <v>5934.996991689544</v>
      </c>
      <c r="J56" s="97"/>
      <c r="K56" s="250"/>
      <c r="L56" s="9"/>
      <c r="M56" s="36"/>
      <c r="N56" s="36"/>
      <c r="P56" s="36"/>
      <c r="Q56" s="36"/>
    </row>
    <row r="57" spans="6:17" ht="16.5" thickBot="1">
      <c r="F57" s="37"/>
      <c r="G57" s="85" t="s">
        <v>20</v>
      </c>
      <c r="H57" s="99">
        <v>0.02</v>
      </c>
      <c r="I57" s="251"/>
      <c r="J57" s="39">
        <f>H57*G56</f>
        <v>204.43627566731143</v>
      </c>
      <c r="K57" s="250"/>
      <c r="L57" s="9"/>
      <c r="M57" s="36"/>
      <c r="N57" s="36"/>
      <c r="P57" s="36"/>
      <c r="Q57" s="36"/>
    </row>
    <row r="58" spans="6:17" ht="16.5" thickBot="1">
      <c r="F58" s="34"/>
      <c r="G58" s="40"/>
      <c r="H58" s="83"/>
      <c r="I58" s="252"/>
      <c r="J58" s="41"/>
      <c r="K58" s="250"/>
      <c r="L58" s="9"/>
      <c r="M58" s="36"/>
      <c r="N58" s="36"/>
      <c r="P58" s="36"/>
      <c r="Q58" s="36"/>
    </row>
    <row r="59" spans="6:17" ht="16.5" thickBot="1">
      <c r="F59" s="37"/>
      <c r="G59" s="38" t="s">
        <v>21</v>
      </c>
      <c r="H59" s="101"/>
      <c r="I59" s="251"/>
      <c r="J59" s="39">
        <f>SUM(J12:J57)</f>
        <v>16361.247050722423</v>
      </c>
      <c r="K59" s="250"/>
      <c r="L59" s="9"/>
      <c r="M59" s="36"/>
      <c r="N59" s="36"/>
      <c r="P59" s="36"/>
      <c r="Q59" s="36"/>
    </row>
    <row r="60" spans="6:17" ht="16.5" thickBot="1">
      <c r="F60" s="42"/>
      <c r="G60" s="43"/>
      <c r="H60" s="102"/>
      <c r="I60" s="253"/>
      <c r="J60" s="44"/>
      <c r="K60" s="250"/>
      <c r="L60" s="9"/>
      <c r="M60" s="36"/>
      <c r="N60" s="36"/>
      <c r="P60" s="36"/>
      <c r="Q60" s="36"/>
    </row>
    <row r="61" spans="6:17" ht="15.75">
      <c r="F61" s="45"/>
      <c r="G61" s="86" t="s">
        <v>22</v>
      </c>
      <c r="H61" s="103">
        <v>0.08</v>
      </c>
      <c r="I61" s="254"/>
      <c r="J61" s="47">
        <f>J59*H61</f>
        <v>1308.8997640577938</v>
      </c>
      <c r="K61" s="250"/>
      <c r="L61" s="9"/>
      <c r="M61" s="36"/>
      <c r="N61" s="36"/>
      <c r="P61" s="36"/>
      <c r="Q61" s="36"/>
    </row>
    <row r="62" spans="6:17" ht="16.5" thickBot="1">
      <c r="F62" s="48"/>
      <c r="G62" s="87" t="s">
        <v>23</v>
      </c>
      <c r="H62" s="104"/>
      <c r="I62" s="255"/>
      <c r="J62" s="50">
        <f>J59+J61</f>
        <v>17670.146814780215</v>
      </c>
      <c r="K62" s="250"/>
      <c r="L62" s="9"/>
      <c r="M62" s="36"/>
      <c r="N62" s="36"/>
      <c r="P62" s="36"/>
      <c r="Q62" s="36"/>
    </row>
    <row r="63" spans="6:17" ht="16.5" thickBot="1">
      <c r="F63" s="51"/>
      <c r="G63" s="88"/>
      <c r="H63" s="105"/>
      <c r="I63" s="256"/>
      <c r="J63" s="53"/>
      <c r="K63" s="250"/>
      <c r="L63" s="9"/>
      <c r="M63" s="36"/>
      <c r="N63" s="36"/>
      <c r="P63" s="36"/>
      <c r="Q63" s="36"/>
    </row>
    <row r="64" spans="6:17" ht="15.75">
      <c r="F64" s="54"/>
      <c r="G64" s="86" t="s">
        <v>24</v>
      </c>
      <c r="H64" s="103">
        <v>0.08</v>
      </c>
      <c r="I64" s="254"/>
      <c r="J64" s="47">
        <f>J62*H64</f>
        <v>1413.6117451824173</v>
      </c>
      <c r="K64" s="250"/>
      <c r="L64" s="9"/>
      <c r="M64" s="36"/>
      <c r="N64" s="36"/>
      <c r="P64" s="36"/>
      <c r="Q64" s="36"/>
    </row>
    <row r="65" spans="6:17" ht="16.5" thickBot="1">
      <c r="F65" s="48"/>
      <c r="G65" s="87" t="s">
        <v>23</v>
      </c>
      <c r="H65" s="106"/>
      <c r="I65" s="255"/>
      <c r="J65" s="50">
        <f>J62+J64</f>
        <v>19083.758559962633</v>
      </c>
      <c r="K65" s="250"/>
      <c r="M65" s="36"/>
      <c r="N65" s="36"/>
      <c r="P65" s="36"/>
      <c r="Q65" s="36"/>
    </row>
    <row r="66" spans="6:17" ht="16.5" thickBot="1">
      <c r="F66" s="51"/>
      <c r="G66" s="88"/>
      <c r="H66" s="107"/>
      <c r="I66" s="256"/>
      <c r="J66" s="53"/>
      <c r="K66" s="250"/>
      <c r="M66" s="36"/>
      <c r="N66" s="36"/>
      <c r="P66" s="36"/>
      <c r="Q66" s="36"/>
    </row>
    <row r="67" spans="6:17" ht="15.75">
      <c r="F67" s="54"/>
      <c r="G67" s="89" t="s">
        <v>25</v>
      </c>
      <c r="H67" s="103">
        <v>0.18</v>
      </c>
      <c r="I67" s="254"/>
      <c r="J67" s="55">
        <f>J65*H67</f>
        <v>3435.0765407932736</v>
      </c>
      <c r="K67" s="250"/>
      <c r="M67" s="36"/>
      <c r="N67" s="36"/>
      <c r="P67" s="36"/>
      <c r="Q67" s="36"/>
    </row>
    <row r="68" spans="6:17" ht="16.5" thickBot="1">
      <c r="F68" s="48"/>
      <c r="G68" s="90" t="s">
        <v>26</v>
      </c>
      <c r="H68" s="104" t="s">
        <v>9</v>
      </c>
      <c r="I68" s="257"/>
      <c r="J68" s="58">
        <f>J656+J67</f>
        <v>3435.0765407932736</v>
      </c>
      <c r="K68" s="250"/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  <row r="72" spans="13:17" ht="15.75">
      <c r="M72" s="36"/>
      <c r="N72" s="36"/>
      <c r="P72" s="36"/>
      <c r="Q72" s="36"/>
    </row>
  </sheetData>
  <sheetProtection algorithmName="SHA-512" hashValue="lzxhR/JQDfUoyKEDYRRS2OC82cUqWMIzcjbvXpEO1dl/TkCKzAGuOclEQ2/2ZSoxlg7S/N+UjockM9OQyBRJ/Q==" saltValue="QF/wYLiI+SzX0IzbYxiiOA==" spinCount="100000" sheet="1" objects="1" scenarios="1"/>
  <mergeCells count="21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A11:C11"/>
    <mergeCell ref="A40:C40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W69"/>
  <sheetViews>
    <sheetView showGridLines="0" zoomScale="80" zoomScaleNormal="80" zoomScalePageLayoutView="115" workbookViewId="0" topLeftCell="A1">
      <pane ySplit="9" topLeftCell="A10" activePane="bottomLeft" state="frozen"/>
      <selection pane="topLeft" activeCell="A292" sqref="A292:XFD292"/>
      <selection pane="bottomLeft" activeCell="B60" sqref="B60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9.0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10.125" style="15" bestFit="1" customWidth="1"/>
    <col min="22" max="22" width="8.875" style="15" customWidth="1"/>
    <col min="23" max="23" width="9.50390625" style="15" bestFit="1" customWidth="1"/>
    <col min="24" max="16384" width="8.875" style="15" customWidth="1"/>
  </cols>
  <sheetData>
    <row r="1" spans="1:17" ht="18.75" thickBot="1">
      <c r="A1" s="8"/>
      <c r="B1" s="407"/>
      <c r="C1" s="407"/>
      <c r="D1" s="407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408" t="s">
        <v>455</v>
      </c>
      <c r="B2" s="409"/>
      <c r="C2" s="16"/>
      <c r="D2" s="10"/>
      <c r="E2" s="9"/>
      <c r="F2" s="10"/>
      <c r="G2" s="17"/>
      <c r="H2" s="410" t="s">
        <v>445</v>
      </c>
      <c r="I2" s="411"/>
      <c r="J2" s="412"/>
      <c r="K2" s="18"/>
      <c r="L2" s="18"/>
      <c r="M2" s="14"/>
      <c r="N2" s="19"/>
      <c r="P2" s="14"/>
      <c r="Q2" s="19"/>
    </row>
    <row r="3" spans="1:17" ht="16.5" customHeight="1" thickBot="1">
      <c r="A3" s="413"/>
      <c r="B3" s="413"/>
      <c r="C3" s="413"/>
      <c r="D3" s="413"/>
      <c r="E3" s="413"/>
      <c r="F3" s="413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413"/>
      <c r="B4" s="413"/>
      <c r="C4" s="413"/>
      <c r="D4" s="413"/>
      <c r="E4" s="413"/>
      <c r="F4" s="413"/>
      <c r="G4" s="21"/>
      <c r="H4" s="215">
        <f>J135</f>
        <v>0</v>
      </c>
      <c r="I4" s="216">
        <f>H4*J4</f>
        <v>0</v>
      </c>
      <c r="J4" s="79">
        <f>TOTAL!C7</f>
        <v>2.6593</v>
      </c>
      <c r="K4" s="18"/>
      <c r="L4" s="18"/>
      <c r="M4" s="14"/>
      <c r="N4" s="19"/>
      <c r="P4" s="14"/>
      <c r="Q4" s="19"/>
    </row>
    <row r="5" spans="1:17" ht="15.75">
      <c r="A5" s="406"/>
      <c r="B5" s="406"/>
      <c r="C5" s="406"/>
      <c r="D5" s="406"/>
      <c r="E5" s="406"/>
      <c r="F5" s="406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401"/>
      <c r="B6" s="401"/>
      <c r="C6" s="401"/>
      <c r="D6" s="401"/>
      <c r="E6" s="401"/>
      <c r="F6" s="401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86" t="s">
        <v>429</v>
      </c>
      <c r="B7" s="388" t="s">
        <v>430</v>
      </c>
      <c r="C7" s="404" t="s">
        <v>434</v>
      </c>
      <c r="D7" s="394" t="s">
        <v>435</v>
      </c>
      <c r="E7" s="394"/>
      <c r="F7" s="394" t="s">
        <v>438</v>
      </c>
      <c r="G7" s="394"/>
      <c r="H7" s="394" t="s">
        <v>440</v>
      </c>
      <c r="I7" s="394"/>
      <c r="J7" s="395" t="s">
        <v>433</v>
      </c>
      <c r="K7" s="397" t="s">
        <v>441</v>
      </c>
      <c r="L7" s="80"/>
      <c r="M7" s="399" t="s">
        <v>443</v>
      </c>
      <c r="N7" s="392" t="s">
        <v>444</v>
      </c>
      <c r="O7" s="30"/>
      <c r="P7" s="399" t="s">
        <v>447</v>
      </c>
      <c r="Q7" s="392" t="s">
        <v>448</v>
      </c>
    </row>
    <row r="8" spans="1:17" ht="15.75">
      <c r="A8" s="387"/>
      <c r="B8" s="389"/>
      <c r="C8" s="418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416"/>
      <c r="K8" s="417"/>
      <c r="L8" s="80"/>
      <c r="M8" s="400"/>
      <c r="N8" s="393"/>
      <c r="O8" s="30"/>
      <c r="P8" s="400"/>
      <c r="Q8" s="393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85"/>
      <c r="L10" s="80"/>
      <c r="M10" s="231"/>
      <c r="N10" s="232"/>
      <c r="O10" s="30"/>
      <c r="P10" s="231"/>
      <c r="Q10" s="232"/>
    </row>
    <row r="11" spans="1:17" s="33" customFormat="1" ht="16.5" thickBot="1">
      <c r="A11" s="286"/>
      <c r="B11" s="287" t="s">
        <v>36</v>
      </c>
      <c r="C11" s="288"/>
      <c r="D11" s="289"/>
      <c r="E11" s="290"/>
      <c r="F11" s="291"/>
      <c r="G11" s="291"/>
      <c r="H11" s="291"/>
      <c r="I11" s="291"/>
      <c r="J11" s="291"/>
      <c r="K11" s="292"/>
      <c r="L11" s="293"/>
      <c r="M11" s="294"/>
      <c r="N11" s="295"/>
      <c r="O11" s="270"/>
      <c r="P11" s="294"/>
      <c r="Q11" s="295"/>
    </row>
    <row r="12" spans="1:23" ht="15.75">
      <c r="A12" s="264">
        <v>1</v>
      </c>
      <c r="B12" s="296" t="s">
        <v>398</v>
      </c>
      <c r="C12" s="297" t="s">
        <v>53</v>
      </c>
      <c r="D12" s="138">
        <v>1</v>
      </c>
      <c r="E12" s="336">
        <v>1</v>
      </c>
      <c r="F12" s="217">
        <f aca="true" t="shared" si="0" ref="F12:F26">M12/$J$4</f>
        <v>520.9462630015772</v>
      </c>
      <c r="G12" s="214">
        <f aca="true" t="shared" si="1" ref="G12:G26">F12*E12</f>
        <v>520.9462630015772</v>
      </c>
      <c r="H12" s="138">
        <f aca="true" t="shared" si="2" ref="H12:H26">N12/$J$4</f>
        <v>60.02960730037135</v>
      </c>
      <c r="I12" s="214">
        <f aca="true" t="shared" si="3" ref="I12:I26">H12*E12</f>
        <v>60.02960730037135</v>
      </c>
      <c r="J12" s="142">
        <f aca="true" t="shared" si="4" ref="J12:J26">G12+I12</f>
        <v>580.9758703019486</v>
      </c>
      <c r="K12" s="148">
        <f aca="true" t="shared" si="5" ref="K12:K26">J12/E12</f>
        <v>580.9758703019486</v>
      </c>
      <c r="L12" s="28"/>
      <c r="M12" s="360">
        <v>1385.3523972000944</v>
      </c>
      <c r="N12" s="361">
        <v>159.63673469387754</v>
      </c>
      <c r="O12" s="362"/>
      <c r="P12" s="363" t="s">
        <v>469</v>
      </c>
      <c r="Q12" s="119"/>
      <c r="U12" s="109"/>
      <c r="W12" s="109"/>
    </row>
    <row r="13" spans="1:23" ht="15.75">
      <c r="A13" s="264">
        <f>A12+1</f>
        <v>2</v>
      </c>
      <c r="B13" s="296" t="s">
        <v>399</v>
      </c>
      <c r="C13" s="297" t="s">
        <v>53</v>
      </c>
      <c r="D13" s="138">
        <v>1</v>
      </c>
      <c r="E13" s="336">
        <v>8</v>
      </c>
      <c r="F13" s="217">
        <f t="shared" si="0"/>
        <v>261.4295977578652</v>
      </c>
      <c r="G13" s="214">
        <f t="shared" si="1"/>
        <v>2091.436782062922</v>
      </c>
      <c r="H13" s="138">
        <f t="shared" si="2"/>
        <v>22.010856010136166</v>
      </c>
      <c r="I13" s="214">
        <f t="shared" si="3"/>
        <v>176.08684808108933</v>
      </c>
      <c r="J13" s="142">
        <f t="shared" si="4"/>
        <v>2267.523630144011</v>
      </c>
      <c r="K13" s="148">
        <f t="shared" si="5"/>
        <v>283.44045376800136</v>
      </c>
      <c r="L13" s="28"/>
      <c r="M13" s="118">
        <v>695.219729317491</v>
      </c>
      <c r="N13" s="119">
        <v>58.533469387755105</v>
      </c>
      <c r="O13" s="362"/>
      <c r="P13" s="114" t="s">
        <v>469</v>
      </c>
      <c r="Q13" s="119"/>
      <c r="U13" s="109"/>
      <c r="W13" s="109"/>
    </row>
    <row r="14" spans="1:23" ht="15.75">
      <c r="A14" s="264">
        <f>A13+1</f>
        <v>3</v>
      </c>
      <c r="B14" s="296" t="s">
        <v>400</v>
      </c>
      <c r="C14" s="297" t="s">
        <v>54</v>
      </c>
      <c r="D14" s="138">
        <v>1</v>
      </c>
      <c r="E14" s="336">
        <v>8</v>
      </c>
      <c r="F14" s="217">
        <f>M14/$J$4</f>
        <v>34.99451308569849</v>
      </c>
      <c r="G14" s="214">
        <f t="shared" si="1"/>
        <v>279.95610468558795</v>
      </c>
      <c r="H14" s="138">
        <f>N14/$J$4</f>
        <v>5.5027140025340415</v>
      </c>
      <c r="I14" s="214">
        <f t="shared" si="3"/>
        <v>44.02171202027233</v>
      </c>
      <c r="J14" s="142">
        <f t="shared" si="4"/>
        <v>323.9778167058603</v>
      </c>
      <c r="K14" s="148">
        <f t="shared" si="5"/>
        <v>40.497227088232535</v>
      </c>
      <c r="L14" s="28"/>
      <c r="M14" s="118">
        <v>93.060908648798</v>
      </c>
      <c r="N14" s="119">
        <v>14.633367346938776</v>
      </c>
      <c r="O14" s="362"/>
      <c r="P14" s="114" t="s">
        <v>470</v>
      </c>
      <c r="Q14" s="119"/>
      <c r="U14" s="109"/>
      <c r="W14" s="109"/>
    </row>
    <row r="15" spans="1:23" ht="15.75">
      <c r="A15" s="264">
        <f>A14+1</f>
        <v>4</v>
      </c>
      <c r="B15" s="296" t="s">
        <v>401</v>
      </c>
      <c r="C15" s="297" t="s">
        <v>54</v>
      </c>
      <c r="D15" s="138">
        <v>1</v>
      </c>
      <c r="E15" s="336">
        <v>4</v>
      </c>
      <c r="F15" s="217">
        <f t="shared" si="0"/>
        <v>26.760510006710618</v>
      </c>
      <c r="G15" s="214">
        <f t="shared" si="1"/>
        <v>107.04204002684247</v>
      </c>
      <c r="H15" s="138">
        <f t="shared" si="2"/>
        <v>6.0029607300371355</v>
      </c>
      <c r="I15" s="214">
        <f t="shared" si="3"/>
        <v>24.011842920148542</v>
      </c>
      <c r="J15" s="142">
        <f t="shared" si="4"/>
        <v>131.05388294699102</v>
      </c>
      <c r="K15" s="148">
        <f t="shared" si="5"/>
        <v>32.763470736747756</v>
      </c>
      <c r="L15" s="28"/>
      <c r="M15" s="118">
        <v>71.16422426084554</v>
      </c>
      <c r="N15" s="119">
        <v>15.963673469387755</v>
      </c>
      <c r="O15" s="362"/>
      <c r="P15" s="114" t="s">
        <v>471</v>
      </c>
      <c r="Q15" s="119"/>
      <c r="U15" s="109"/>
      <c r="W15" s="109"/>
    </row>
    <row r="16" spans="1:23" ht="15.75">
      <c r="A16" s="264">
        <f aca="true" t="shared" si="6" ref="A16">A15+1</f>
        <v>5</v>
      </c>
      <c r="B16" s="296" t="s">
        <v>402</v>
      </c>
      <c r="C16" s="297" t="s">
        <v>54</v>
      </c>
      <c r="D16" s="138">
        <v>1</v>
      </c>
      <c r="E16" s="336">
        <v>10</v>
      </c>
      <c r="F16" s="217">
        <f t="shared" si="0"/>
        <v>6.175502309240911</v>
      </c>
      <c r="G16" s="214">
        <f t="shared" si="1"/>
        <v>61.75502309240911</v>
      </c>
      <c r="H16" s="138">
        <f t="shared" si="2"/>
        <v>1.1005428005068083</v>
      </c>
      <c r="I16" s="214">
        <f t="shared" si="3"/>
        <v>11.005428005068083</v>
      </c>
      <c r="J16" s="166">
        <f t="shared" si="4"/>
        <v>72.76045109747719</v>
      </c>
      <c r="K16" s="148">
        <f t="shared" si="5"/>
        <v>7.276045109747718</v>
      </c>
      <c r="L16" s="28"/>
      <c r="M16" s="118">
        <v>16.422513290964353</v>
      </c>
      <c r="N16" s="119">
        <v>2.9266734693877554</v>
      </c>
      <c r="O16" s="362"/>
      <c r="P16" s="114" t="s">
        <v>471</v>
      </c>
      <c r="Q16" s="119"/>
      <c r="U16" s="109"/>
      <c r="W16" s="109"/>
    </row>
    <row r="17" spans="1:23" ht="15.75">
      <c r="A17" s="264">
        <f>A16+1</f>
        <v>6</v>
      </c>
      <c r="B17" s="296" t="s">
        <v>403</v>
      </c>
      <c r="C17" s="297" t="s">
        <v>53</v>
      </c>
      <c r="D17" s="138">
        <v>1</v>
      </c>
      <c r="E17" s="336">
        <v>1</v>
      </c>
      <c r="F17" s="217">
        <f t="shared" si="0"/>
        <v>617.5502309240911</v>
      </c>
      <c r="G17" s="214">
        <f t="shared" si="1"/>
        <v>617.5502309240911</v>
      </c>
      <c r="H17" s="138">
        <f t="shared" si="2"/>
        <v>50.02467275030946</v>
      </c>
      <c r="I17" s="214">
        <f t="shared" si="3"/>
        <v>50.02467275030946</v>
      </c>
      <c r="J17" s="142">
        <f t="shared" si="4"/>
        <v>667.5749036744006</v>
      </c>
      <c r="K17" s="148">
        <f t="shared" si="5"/>
        <v>667.5749036744006</v>
      </c>
      <c r="L17" s="28"/>
      <c r="M17" s="118">
        <v>1642.2513290964355</v>
      </c>
      <c r="N17" s="119">
        <v>133.03061224489795</v>
      </c>
      <c r="O17" s="362"/>
      <c r="P17" s="114" t="s">
        <v>472</v>
      </c>
      <c r="Q17" s="119"/>
      <c r="U17" s="109"/>
      <c r="W17" s="109"/>
    </row>
    <row r="18" spans="1:23" ht="15.75">
      <c r="A18" s="264">
        <f>A17+1</f>
        <v>7</v>
      </c>
      <c r="B18" s="296" t="s">
        <v>404</v>
      </c>
      <c r="C18" s="297" t="s">
        <v>53</v>
      </c>
      <c r="D18" s="138">
        <v>1</v>
      </c>
      <c r="E18" s="336">
        <v>1</v>
      </c>
      <c r="F18" s="217">
        <f t="shared" si="0"/>
        <v>125.56854695456519</v>
      </c>
      <c r="G18" s="214">
        <f t="shared" si="1"/>
        <v>125.56854695456519</v>
      </c>
      <c r="H18" s="138">
        <f t="shared" si="2"/>
        <v>11.005428005068083</v>
      </c>
      <c r="I18" s="214">
        <f t="shared" si="3"/>
        <v>11.005428005068083</v>
      </c>
      <c r="J18" s="142">
        <f t="shared" si="4"/>
        <v>136.5739749596333</v>
      </c>
      <c r="K18" s="148">
        <f t="shared" si="5"/>
        <v>136.5739749596333</v>
      </c>
      <c r="L18" s="28"/>
      <c r="M18" s="118">
        <v>333.9244369162752</v>
      </c>
      <c r="N18" s="119">
        <v>29.266734693877552</v>
      </c>
      <c r="O18" s="362"/>
      <c r="P18" s="114" t="s">
        <v>471</v>
      </c>
      <c r="Q18" s="119"/>
      <c r="U18" s="109"/>
      <c r="W18" s="109"/>
    </row>
    <row r="19" spans="1:23" ht="15.75">
      <c r="A19" s="264">
        <f>A18+1</f>
        <v>8</v>
      </c>
      <c r="B19" s="296" t="s">
        <v>37</v>
      </c>
      <c r="C19" s="297" t="s">
        <v>54</v>
      </c>
      <c r="D19" s="138">
        <v>1</v>
      </c>
      <c r="E19" s="336">
        <v>73</v>
      </c>
      <c r="F19" s="217">
        <f t="shared" si="0"/>
        <v>5.887312201476336</v>
      </c>
      <c r="G19" s="214">
        <f t="shared" si="1"/>
        <v>429.7737907077725</v>
      </c>
      <c r="H19" s="138">
        <f t="shared" si="2"/>
        <v>1.6508142007602122</v>
      </c>
      <c r="I19" s="214">
        <f t="shared" si="3"/>
        <v>120.50943665549549</v>
      </c>
      <c r="J19" s="142">
        <f t="shared" si="4"/>
        <v>550.283227363268</v>
      </c>
      <c r="K19" s="148">
        <f t="shared" si="5"/>
        <v>7.538126402236548</v>
      </c>
      <c r="L19" s="28"/>
      <c r="M19" s="118">
        <v>15.65612933738602</v>
      </c>
      <c r="N19" s="119">
        <v>4.390010204081633</v>
      </c>
      <c r="O19" s="362"/>
      <c r="P19" s="114" t="s">
        <v>473</v>
      </c>
      <c r="Q19" s="119"/>
      <c r="U19" s="109"/>
      <c r="W19" s="109"/>
    </row>
    <row r="20" spans="1:23" ht="15.75">
      <c r="A20" s="264">
        <f aca="true" t="shared" si="7" ref="A20">A19+1</f>
        <v>9</v>
      </c>
      <c r="B20" s="296" t="s">
        <v>405</v>
      </c>
      <c r="C20" s="297" t="s">
        <v>54</v>
      </c>
      <c r="D20" s="138">
        <v>1</v>
      </c>
      <c r="E20" s="336">
        <v>14</v>
      </c>
      <c r="F20" s="217">
        <f t="shared" si="0"/>
        <v>133.5966999565784</v>
      </c>
      <c r="G20" s="214">
        <f t="shared" si="1"/>
        <v>1870.3537993920975</v>
      </c>
      <c r="H20" s="138">
        <f t="shared" si="2"/>
        <v>6.603256803040849</v>
      </c>
      <c r="I20" s="214">
        <f t="shared" si="3"/>
        <v>92.44559524257188</v>
      </c>
      <c r="J20" s="142">
        <f t="shared" si="4"/>
        <v>1962.7993946346694</v>
      </c>
      <c r="K20" s="148">
        <f t="shared" si="5"/>
        <v>140.19995675961925</v>
      </c>
      <c r="L20" s="28"/>
      <c r="M20" s="118">
        <v>355.27370419452893</v>
      </c>
      <c r="N20" s="119">
        <v>17.56004081632653</v>
      </c>
      <c r="O20" s="362"/>
      <c r="P20" s="114" t="s">
        <v>474</v>
      </c>
      <c r="Q20" s="119"/>
      <c r="U20" s="109"/>
      <c r="W20" s="109"/>
    </row>
    <row r="21" spans="1:23" ht="26.25">
      <c r="A21" s="264">
        <f>A20+1</f>
        <v>10</v>
      </c>
      <c r="B21" s="296" t="s">
        <v>406</v>
      </c>
      <c r="C21" s="297" t="s">
        <v>54</v>
      </c>
      <c r="D21" s="138">
        <v>1</v>
      </c>
      <c r="E21" s="336">
        <v>66</v>
      </c>
      <c r="F21" s="217">
        <f t="shared" si="0"/>
        <v>115.48189318280507</v>
      </c>
      <c r="G21" s="214">
        <f t="shared" si="1"/>
        <v>7621.804950065134</v>
      </c>
      <c r="H21" s="138">
        <f t="shared" si="2"/>
        <v>15.407599207095318</v>
      </c>
      <c r="I21" s="214">
        <f t="shared" si="3"/>
        <v>1016.901547668291</v>
      </c>
      <c r="J21" s="142">
        <f t="shared" si="4"/>
        <v>8638.706497733425</v>
      </c>
      <c r="K21" s="148">
        <f t="shared" si="5"/>
        <v>130.88949238990037</v>
      </c>
      <c r="L21" s="28"/>
      <c r="M21" s="118">
        <v>307.1009985410335</v>
      </c>
      <c r="N21" s="119">
        <v>40.97342857142858</v>
      </c>
      <c r="O21" s="362"/>
      <c r="P21" s="364" t="s">
        <v>475</v>
      </c>
      <c r="Q21" s="119"/>
      <c r="U21" s="109"/>
      <c r="W21" s="109"/>
    </row>
    <row r="22" spans="1:23" ht="15.75">
      <c r="A22" s="264">
        <f>A21+1</f>
        <v>11</v>
      </c>
      <c r="B22" s="296" t="s">
        <v>407</v>
      </c>
      <c r="C22" s="297" t="s">
        <v>54</v>
      </c>
      <c r="D22" s="138">
        <v>1</v>
      </c>
      <c r="E22" s="336">
        <v>14</v>
      </c>
      <c r="F22" s="217">
        <f t="shared" si="0"/>
        <v>96.0084759009987</v>
      </c>
      <c r="G22" s="214">
        <f t="shared" si="1"/>
        <v>1344.1186626139818</v>
      </c>
      <c r="H22" s="138">
        <f t="shared" si="2"/>
        <v>15.407599207095318</v>
      </c>
      <c r="I22" s="214">
        <f t="shared" si="3"/>
        <v>215.70638889933446</v>
      </c>
      <c r="J22" s="142">
        <f t="shared" si="4"/>
        <v>1559.8250515133163</v>
      </c>
      <c r="K22" s="148">
        <f t="shared" si="5"/>
        <v>111.41607510809402</v>
      </c>
      <c r="L22" s="28"/>
      <c r="M22" s="118">
        <v>255.31533996352584</v>
      </c>
      <c r="N22" s="119">
        <v>40.97342857142858</v>
      </c>
      <c r="O22" s="362"/>
      <c r="P22" s="364" t="s">
        <v>475</v>
      </c>
      <c r="Q22" s="119"/>
      <c r="U22" s="109"/>
      <c r="W22" s="109"/>
    </row>
    <row r="23" spans="1:23" ht="15.75">
      <c r="A23" s="264">
        <f aca="true" t="shared" si="8" ref="A23">A22+1</f>
        <v>12</v>
      </c>
      <c r="B23" s="296" t="s">
        <v>408</v>
      </c>
      <c r="C23" s="297" t="s">
        <v>53</v>
      </c>
      <c r="D23" s="162">
        <v>1</v>
      </c>
      <c r="E23" s="336">
        <v>3</v>
      </c>
      <c r="F23" s="226">
        <f t="shared" si="0"/>
        <v>576.3802155291517</v>
      </c>
      <c r="G23" s="164">
        <f t="shared" si="1"/>
        <v>1729.140646587455</v>
      </c>
      <c r="H23" s="162">
        <f t="shared" si="2"/>
        <v>81.44016723750381</v>
      </c>
      <c r="I23" s="164">
        <f t="shared" si="3"/>
        <v>244.32050171251143</v>
      </c>
      <c r="J23" s="166">
        <f t="shared" si="4"/>
        <v>1973.4611482999665</v>
      </c>
      <c r="K23" s="197">
        <f t="shared" si="5"/>
        <v>657.8203827666555</v>
      </c>
      <c r="L23" s="110"/>
      <c r="M23" s="118">
        <v>1532.767907156673</v>
      </c>
      <c r="N23" s="119">
        <v>216.57383673469388</v>
      </c>
      <c r="O23" s="362"/>
      <c r="P23" s="114" t="s">
        <v>475</v>
      </c>
      <c r="Q23" s="119"/>
      <c r="U23" s="109"/>
      <c r="W23" s="109"/>
    </row>
    <row r="24" spans="1:23" ht="15.75">
      <c r="A24" s="264">
        <f>A23+1</f>
        <v>13</v>
      </c>
      <c r="B24" s="296" t="s">
        <v>38</v>
      </c>
      <c r="C24" s="297" t="s">
        <v>54</v>
      </c>
      <c r="D24" s="162">
        <v>1</v>
      </c>
      <c r="E24" s="336">
        <v>12</v>
      </c>
      <c r="F24" s="226">
        <f t="shared" si="0"/>
        <v>158.50455927051672</v>
      </c>
      <c r="G24" s="164">
        <f t="shared" si="1"/>
        <v>1902.0547112462007</v>
      </c>
      <c r="H24" s="162">
        <f t="shared" si="2"/>
        <v>20.009869100123783</v>
      </c>
      <c r="I24" s="164">
        <f t="shared" si="3"/>
        <v>240.1184292014854</v>
      </c>
      <c r="J24" s="166">
        <f t="shared" si="4"/>
        <v>2142.173140447686</v>
      </c>
      <c r="K24" s="197">
        <f t="shared" si="5"/>
        <v>178.5144283706405</v>
      </c>
      <c r="L24" s="110"/>
      <c r="M24" s="118">
        <v>421.51117446808513</v>
      </c>
      <c r="N24" s="119">
        <v>53.21224489795918</v>
      </c>
      <c r="O24" s="362"/>
      <c r="P24" s="114" t="s">
        <v>476</v>
      </c>
      <c r="Q24" s="119"/>
      <c r="U24" s="109"/>
      <c r="W24" s="109"/>
    </row>
    <row r="25" spans="1:23" ht="15.75">
      <c r="A25" s="264">
        <f>A24+1</f>
        <v>14</v>
      </c>
      <c r="B25" s="296" t="s">
        <v>409</v>
      </c>
      <c r="C25" s="297" t="s">
        <v>35</v>
      </c>
      <c r="D25" s="162">
        <v>1</v>
      </c>
      <c r="E25" s="336">
        <v>8350</v>
      </c>
      <c r="F25" s="226">
        <f t="shared" si="0"/>
        <v>0.38493964394268343</v>
      </c>
      <c r="G25" s="164">
        <f t="shared" si="1"/>
        <v>3214.2460269214066</v>
      </c>
      <c r="H25" s="162">
        <f t="shared" si="2"/>
        <v>0.33016284015204245</v>
      </c>
      <c r="I25" s="164">
        <f t="shared" si="3"/>
        <v>2756.8597152695543</v>
      </c>
      <c r="J25" s="166">
        <f t="shared" si="4"/>
        <v>5971.105742190961</v>
      </c>
      <c r="K25" s="197">
        <f t="shared" si="5"/>
        <v>0.7151024840947259</v>
      </c>
      <c r="L25" s="110"/>
      <c r="M25" s="118">
        <v>1.023669995136778</v>
      </c>
      <c r="N25" s="119">
        <v>0.8780020408163265</v>
      </c>
      <c r="O25" s="362"/>
      <c r="P25" s="364" t="s">
        <v>477</v>
      </c>
      <c r="Q25" s="119"/>
      <c r="U25" s="109"/>
      <c r="W25" s="109"/>
    </row>
    <row r="26" spans="1:23" ht="16.5" thickBot="1">
      <c r="A26" s="264">
        <f>A25+1</f>
        <v>15</v>
      </c>
      <c r="B26" s="296" t="s">
        <v>39</v>
      </c>
      <c r="C26" s="297" t="s">
        <v>35</v>
      </c>
      <c r="D26" s="138">
        <v>1</v>
      </c>
      <c r="E26" s="336">
        <v>24</v>
      </c>
      <c r="F26" s="217">
        <f t="shared" si="0"/>
        <v>1.1527604310583033</v>
      </c>
      <c r="G26" s="214">
        <f t="shared" si="1"/>
        <v>27.666250345399277</v>
      </c>
      <c r="H26" s="138">
        <f t="shared" si="2"/>
        <v>0.5002467275030946</v>
      </c>
      <c r="I26" s="214">
        <f t="shared" si="3"/>
        <v>12.005921460074271</v>
      </c>
      <c r="J26" s="142">
        <f t="shared" si="4"/>
        <v>39.672171805473546</v>
      </c>
      <c r="K26" s="148">
        <f t="shared" si="5"/>
        <v>1.6530071585613977</v>
      </c>
      <c r="L26" s="28"/>
      <c r="M26" s="159">
        <v>3.0655358143133458</v>
      </c>
      <c r="N26" s="160">
        <v>1.3303061224489796</v>
      </c>
      <c r="O26" s="362"/>
      <c r="P26" s="364" t="s">
        <v>470</v>
      </c>
      <c r="Q26" s="119"/>
      <c r="U26" s="109"/>
      <c r="W26" s="109"/>
    </row>
    <row r="27" spans="1:17" s="33" customFormat="1" ht="18.75" thickBot="1">
      <c r="A27" s="286"/>
      <c r="B27" s="298" t="s">
        <v>40</v>
      </c>
      <c r="C27" s="288"/>
      <c r="D27" s="335"/>
      <c r="E27" s="337"/>
      <c r="F27" s="190"/>
      <c r="G27" s="291"/>
      <c r="H27" s="190"/>
      <c r="I27" s="291"/>
      <c r="J27" s="291"/>
      <c r="K27" s="292"/>
      <c r="L27" s="32"/>
      <c r="M27" s="200"/>
      <c r="N27" s="201"/>
      <c r="O27" s="362"/>
      <c r="P27" s="200"/>
      <c r="Q27" s="201"/>
    </row>
    <row r="28" spans="1:23" ht="15.75">
      <c r="A28" s="264">
        <f>A26+1</f>
        <v>16</v>
      </c>
      <c r="B28" s="296" t="s">
        <v>41</v>
      </c>
      <c r="C28" s="297" t="s">
        <v>54</v>
      </c>
      <c r="D28" s="138">
        <v>1</v>
      </c>
      <c r="E28" s="336">
        <v>64</v>
      </c>
      <c r="F28" s="217">
        <f aca="true" t="shared" si="9" ref="F28:F34">M28/$J$4</f>
        <v>23.09637863656101</v>
      </c>
      <c r="G28" s="214">
        <f aca="true" t="shared" si="10" ref="G28:G34">F28*E28</f>
        <v>1478.1682327399046</v>
      </c>
      <c r="H28" s="138">
        <f aca="true" t="shared" si="11" ref="H28:H34">N28/$J$4</f>
        <v>10.004934550061892</v>
      </c>
      <c r="I28" s="214">
        <f aca="true" t="shared" si="12" ref="I28:I34">H28*E28</f>
        <v>640.3158112039611</v>
      </c>
      <c r="J28" s="142">
        <f aca="true" t="shared" si="13" ref="J28:J34">G28+I28</f>
        <v>2118.484043943866</v>
      </c>
      <c r="K28" s="148">
        <f aca="true" t="shared" si="14" ref="K28:K34">J28/E28</f>
        <v>33.1013131866229</v>
      </c>
      <c r="L28" s="28"/>
      <c r="M28" s="360">
        <v>61.420199708206695</v>
      </c>
      <c r="N28" s="361">
        <v>26.60612244897959</v>
      </c>
      <c r="O28" s="362"/>
      <c r="P28" s="363" t="s">
        <v>478</v>
      </c>
      <c r="Q28" s="119"/>
      <c r="U28" s="109"/>
      <c r="W28" s="109"/>
    </row>
    <row r="29" spans="1:23" ht="15.75">
      <c r="A29" s="264">
        <f aca="true" t="shared" si="15" ref="A29:A34">A28+1</f>
        <v>17</v>
      </c>
      <c r="B29" s="296" t="s">
        <v>42</v>
      </c>
      <c r="C29" s="297" t="s">
        <v>54</v>
      </c>
      <c r="D29" s="138">
        <v>1</v>
      </c>
      <c r="E29" s="336">
        <v>25</v>
      </c>
      <c r="F29" s="217">
        <f t="shared" si="9"/>
        <v>23.09637863656101</v>
      </c>
      <c r="G29" s="214">
        <f t="shared" si="10"/>
        <v>577.4094659140252</v>
      </c>
      <c r="H29" s="138">
        <f t="shared" si="11"/>
        <v>10.004934550061892</v>
      </c>
      <c r="I29" s="214">
        <f t="shared" si="12"/>
        <v>250.1233637515473</v>
      </c>
      <c r="J29" s="142">
        <f t="shared" si="13"/>
        <v>827.5328296655725</v>
      </c>
      <c r="K29" s="148">
        <f t="shared" si="14"/>
        <v>33.1013131866229</v>
      </c>
      <c r="L29" s="28"/>
      <c r="M29" s="118">
        <v>61.420199708206695</v>
      </c>
      <c r="N29" s="119">
        <v>26.60612244897959</v>
      </c>
      <c r="O29" s="362"/>
      <c r="P29" s="114" t="s">
        <v>478</v>
      </c>
      <c r="Q29" s="119"/>
      <c r="U29" s="109"/>
      <c r="W29" s="109"/>
    </row>
    <row r="30" spans="1:23" ht="15.75">
      <c r="A30" s="264">
        <f t="shared" si="15"/>
        <v>18</v>
      </c>
      <c r="B30" s="296" t="s">
        <v>43</v>
      </c>
      <c r="C30" s="297" t="s">
        <v>54</v>
      </c>
      <c r="D30" s="138">
        <v>1</v>
      </c>
      <c r="E30" s="336">
        <v>15</v>
      </c>
      <c r="F30" s="217">
        <f t="shared" si="9"/>
        <v>23.09637863656101</v>
      </c>
      <c r="G30" s="214">
        <f t="shared" si="10"/>
        <v>346.44567954841517</v>
      </c>
      <c r="H30" s="138">
        <f t="shared" si="11"/>
        <v>3.3016284015204245</v>
      </c>
      <c r="I30" s="214">
        <f t="shared" si="12"/>
        <v>49.52442602280637</v>
      </c>
      <c r="J30" s="166">
        <f t="shared" si="13"/>
        <v>395.97010557122155</v>
      </c>
      <c r="K30" s="148">
        <f t="shared" si="14"/>
        <v>26.39800703808144</v>
      </c>
      <c r="L30" s="28"/>
      <c r="M30" s="118">
        <v>61.420199708206695</v>
      </c>
      <c r="N30" s="119">
        <v>8.780020408163265</v>
      </c>
      <c r="O30" s="362"/>
      <c r="P30" s="114" t="s">
        <v>478</v>
      </c>
      <c r="Q30" s="119"/>
      <c r="U30" s="109"/>
      <c r="W30" s="109"/>
    </row>
    <row r="31" spans="1:23" ht="15.75">
      <c r="A31" s="264">
        <f t="shared" si="15"/>
        <v>19</v>
      </c>
      <c r="B31" s="296" t="s">
        <v>44</v>
      </c>
      <c r="C31" s="297" t="s">
        <v>35</v>
      </c>
      <c r="D31" s="138">
        <v>1</v>
      </c>
      <c r="E31" s="336">
        <v>1200</v>
      </c>
      <c r="F31" s="217">
        <f t="shared" si="9"/>
        <v>0.38493964394268343</v>
      </c>
      <c r="G31" s="214">
        <f t="shared" si="10"/>
        <v>461.9275727312201</v>
      </c>
      <c r="H31" s="138">
        <f t="shared" si="11"/>
        <v>0.33016284015204245</v>
      </c>
      <c r="I31" s="214">
        <f t="shared" si="12"/>
        <v>396.19540818245093</v>
      </c>
      <c r="J31" s="142">
        <f t="shared" si="13"/>
        <v>858.122980913671</v>
      </c>
      <c r="K31" s="148">
        <f t="shared" si="14"/>
        <v>0.7151024840947258</v>
      </c>
      <c r="L31" s="28"/>
      <c r="M31" s="118">
        <v>1.023669995136778</v>
      </c>
      <c r="N31" s="119">
        <v>0.8780020408163265</v>
      </c>
      <c r="O31" s="362"/>
      <c r="P31" s="364" t="s">
        <v>477</v>
      </c>
      <c r="Q31" s="119"/>
      <c r="U31" s="109"/>
      <c r="W31" s="109"/>
    </row>
    <row r="32" spans="1:23" ht="15.75">
      <c r="A32" s="264">
        <f t="shared" si="15"/>
        <v>20</v>
      </c>
      <c r="B32" s="296" t="s">
        <v>45</v>
      </c>
      <c r="C32" s="297" t="s">
        <v>53</v>
      </c>
      <c r="D32" s="138">
        <v>1</v>
      </c>
      <c r="E32" s="336">
        <v>1</v>
      </c>
      <c r="F32" s="217">
        <f t="shared" si="9"/>
        <v>335.1239253148068</v>
      </c>
      <c r="G32" s="214">
        <f t="shared" si="10"/>
        <v>335.1239253148068</v>
      </c>
      <c r="H32" s="138">
        <f t="shared" si="11"/>
        <v>55.02714002534041</v>
      </c>
      <c r="I32" s="214">
        <f t="shared" si="12"/>
        <v>55.02714002534041</v>
      </c>
      <c r="J32" s="142">
        <f t="shared" si="13"/>
        <v>390.1510653401472</v>
      </c>
      <c r="K32" s="148">
        <f t="shared" si="14"/>
        <v>390.1510653401472</v>
      </c>
      <c r="L32" s="28"/>
      <c r="M32" s="118">
        <v>891.1950545896657</v>
      </c>
      <c r="N32" s="119">
        <v>146.33367346938775</v>
      </c>
      <c r="O32" s="362"/>
      <c r="P32" s="114" t="s">
        <v>478</v>
      </c>
      <c r="Q32" s="119"/>
      <c r="U32" s="109"/>
      <c r="W32" s="109"/>
    </row>
    <row r="33" spans="1:23" ht="15.75">
      <c r="A33" s="264">
        <f t="shared" si="15"/>
        <v>21</v>
      </c>
      <c r="B33" s="296" t="s">
        <v>46</v>
      </c>
      <c r="C33" s="297" t="s">
        <v>53</v>
      </c>
      <c r="D33" s="138">
        <v>1</v>
      </c>
      <c r="E33" s="336">
        <v>1</v>
      </c>
      <c r="F33" s="217">
        <f t="shared" si="9"/>
        <v>54.344420321320015</v>
      </c>
      <c r="G33" s="214">
        <f t="shared" si="10"/>
        <v>54.344420321320015</v>
      </c>
      <c r="H33" s="138">
        <f t="shared" si="11"/>
        <v>10.004934550061892</v>
      </c>
      <c r="I33" s="214">
        <f t="shared" si="12"/>
        <v>10.004934550061892</v>
      </c>
      <c r="J33" s="142">
        <f t="shared" si="13"/>
        <v>64.3493548713819</v>
      </c>
      <c r="K33" s="148">
        <f t="shared" si="14"/>
        <v>64.3493548713819</v>
      </c>
      <c r="L33" s="28"/>
      <c r="M33" s="118">
        <v>144.5181169604863</v>
      </c>
      <c r="N33" s="119">
        <v>26.60612244897959</v>
      </c>
      <c r="O33" s="362"/>
      <c r="P33" s="114" t="s">
        <v>478</v>
      </c>
      <c r="Q33" s="119"/>
      <c r="U33" s="109"/>
      <c r="W33" s="109"/>
    </row>
    <row r="34" spans="1:23" ht="16.5" thickBot="1">
      <c r="A34" s="264">
        <f t="shared" si="15"/>
        <v>22</v>
      </c>
      <c r="B34" s="296" t="s">
        <v>47</v>
      </c>
      <c r="C34" s="297" t="s">
        <v>53</v>
      </c>
      <c r="D34" s="138">
        <v>1</v>
      </c>
      <c r="E34" s="336">
        <v>2</v>
      </c>
      <c r="F34" s="217">
        <f t="shared" si="9"/>
        <v>15.39758575770734</v>
      </c>
      <c r="G34" s="214">
        <f t="shared" si="10"/>
        <v>30.79517151541468</v>
      </c>
      <c r="H34" s="138">
        <f t="shared" si="11"/>
        <v>10.004934550061892</v>
      </c>
      <c r="I34" s="214">
        <f t="shared" si="12"/>
        <v>20.009869100123783</v>
      </c>
      <c r="J34" s="142">
        <f t="shared" si="13"/>
        <v>50.80504061553846</v>
      </c>
      <c r="K34" s="148">
        <f t="shared" si="14"/>
        <v>25.40252030776923</v>
      </c>
      <c r="L34" s="28"/>
      <c r="M34" s="159">
        <v>40.94679980547113</v>
      </c>
      <c r="N34" s="160">
        <v>26.60612244897959</v>
      </c>
      <c r="O34" s="362"/>
      <c r="P34" s="116"/>
      <c r="Q34" s="119"/>
      <c r="U34" s="109"/>
      <c r="W34" s="109"/>
    </row>
    <row r="35" spans="1:17" s="33" customFormat="1" ht="18">
      <c r="A35" s="286"/>
      <c r="B35" s="299" t="s">
        <v>48</v>
      </c>
      <c r="C35" s="288"/>
      <c r="D35" s="335"/>
      <c r="E35" s="337"/>
      <c r="F35" s="190"/>
      <c r="G35" s="291"/>
      <c r="H35" s="190"/>
      <c r="I35" s="291"/>
      <c r="J35" s="291"/>
      <c r="K35" s="292"/>
      <c r="L35" s="32"/>
      <c r="M35" s="200"/>
      <c r="N35" s="201"/>
      <c r="O35" s="362"/>
      <c r="P35" s="200"/>
      <c r="Q35" s="201"/>
    </row>
    <row r="36" spans="1:17" ht="15.75">
      <c r="A36" s="264">
        <f>A34+1</f>
        <v>23</v>
      </c>
      <c r="B36" s="300" t="s">
        <v>49</v>
      </c>
      <c r="C36" s="297"/>
      <c r="D36" s="138"/>
      <c r="E36" s="336"/>
      <c r="F36" s="217"/>
      <c r="G36" s="214"/>
      <c r="H36" s="138"/>
      <c r="I36" s="214"/>
      <c r="J36" s="142"/>
      <c r="K36" s="148"/>
      <c r="L36" s="28"/>
      <c r="M36" s="118"/>
      <c r="N36" s="119"/>
      <c r="O36" s="362"/>
      <c r="P36" s="118"/>
      <c r="Q36" s="119"/>
    </row>
    <row r="37" spans="1:23" ht="31.9" customHeight="1">
      <c r="A37" s="264">
        <f>A36+1</f>
        <v>24</v>
      </c>
      <c r="B37" s="296" t="s">
        <v>410</v>
      </c>
      <c r="C37" s="297" t="s">
        <v>53</v>
      </c>
      <c r="D37" s="138">
        <v>1</v>
      </c>
      <c r="E37" s="338">
        <v>40</v>
      </c>
      <c r="F37" s="217">
        <f aca="true" t="shared" si="16" ref="F37:F45">M37/$J$4</f>
        <v>65.87202463190306</v>
      </c>
      <c r="G37" s="214">
        <f aca="true" t="shared" si="17" ref="G37:G45">F37*E37</f>
        <v>2634.8809852761224</v>
      </c>
      <c r="H37" s="138">
        <f aca="true" t="shared" si="18" ref="H37:H45">N37/$J$4</f>
        <v>5.640582108073553</v>
      </c>
      <c r="I37" s="214">
        <f aca="true" t="shared" si="19" ref="I37:I45">H37*E37</f>
        <v>225.6232843229421</v>
      </c>
      <c r="J37" s="142">
        <f aca="true" t="shared" si="20" ref="J37:J45">G37+I37</f>
        <v>2860.5042695990646</v>
      </c>
      <c r="K37" s="148">
        <f aca="true" t="shared" si="21" ref="K37:K45">J37/E37</f>
        <v>71.51260673997662</v>
      </c>
      <c r="L37" s="28"/>
      <c r="M37" s="118">
        <v>175.1734751036198</v>
      </c>
      <c r="N37" s="119">
        <v>15</v>
      </c>
      <c r="O37" s="362"/>
      <c r="P37" s="365" t="s">
        <v>479</v>
      </c>
      <c r="Q37" s="119"/>
      <c r="U37" s="109"/>
      <c r="W37" s="109"/>
    </row>
    <row r="38" spans="1:23" ht="15.75">
      <c r="A38" s="264">
        <f aca="true" t="shared" si="22" ref="A38:A43">A37+1</f>
        <v>25</v>
      </c>
      <c r="B38" s="296" t="s">
        <v>411</v>
      </c>
      <c r="C38" s="297" t="s">
        <v>53</v>
      </c>
      <c r="D38" s="138">
        <v>1</v>
      </c>
      <c r="E38" s="338">
        <v>1</v>
      </c>
      <c r="F38" s="217">
        <f t="shared" si="16"/>
        <v>261.4295977578652</v>
      </c>
      <c r="G38" s="214">
        <f t="shared" si="17"/>
        <v>261.4295977578652</v>
      </c>
      <c r="H38" s="138">
        <f t="shared" si="18"/>
        <v>34.016777470210435</v>
      </c>
      <c r="I38" s="214">
        <f t="shared" si="19"/>
        <v>34.016777470210435</v>
      </c>
      <c r="J38" s="142">
        <f t="shared" si="20"/>
        <v>295.4463752280757</v>
      </c>
      <c r="K38" s="148">
        <f t="shared" si="21"/>
        <v>295.4463752280757</v>
      </c>
      <c r="L38" s="28"/>
      <c r="M38" s="118">
        <v>695.219729317491</v>
      </c>
      <c r="N38" s="119">
        <v>90.4608163265306</v>
      </c>
      <c r="O38" s="362"/>
      <c r="P38" s="365" t="s">
        <v>479</v>
      </c>
      <c r="Q38" s="119"/>
      <c r="U38" s="109"/>
      <c r="W38" s="109"/>
    </row>
    <row r="39" spans="1:23" ht="15.75">
      <c r="A39" s="264">
        <f t="shared" si="22"/>
        <v>26</v>
      </c>
      <c r="B39" s="296" t="s">
        <v>412</v>
      </c>
      <c r="C39" s="297" t="s">
        <v>53</v>
      </c>
      <c r="D39" s="138">
        <v>1</v>
      </c>
      <c r="E39" s="338">
        <v>1</v>
      </c>
      <c r="F39" s="217">
        <f t="shared" si="16"/>
        <v>228.6994355188884</v>
      </c>
      <c r="G39" s="214">
        <f t="shared" si="17"/>
        <v>228.6994355188884</v>
      </c>
      <c r="H39" s="138">
        <f t="shared" si="18"/>
        <v>33.01628401520425</v>
      </c>
      <c r="I39" s="214">
        <f t="shared" si="19"/>
        <v>33.01628401520425</v>
      </c>
      <c r="J39" s="142">
        <f t="shared" si="20"/>
        <v>261.71571953409267</v>
      </c>
      <c r="K39" s="148">
        <f t="shared" si="21"/>
        <v>261.71571953409267</v>
      </c>
      <c r="L39" s="28"/>
      <c r="M39" s="118">
        <v>608.18040887538</v>
      </c>
      <c r="N39" s="119">
        <v>87.80020408163266</v>
      </c>
      <c r="O39" s="362"/>
      <c r="P39" s="365" t="s">
        <v>479</v>
      </c>
      <c r="Q39" s="119"/>
      <c r="U39" s="109"/>
      <c r="W39" s="109"/>
    </row>
    <row r="40" spans="1:23" ht="15.75">
      <c r="A40" s="264">
        <f t="shared" si="22"/>
        <v>27</v>
      </c>
      <c r="B40" s="296" t="s">
        <v>413</v>
      </c>
      <c r="C40" s="297" t="s">
        <v>53</v>
      </c>
      <c r="D40" s="138">
        <v>1</v>
      </c>
      <c r="E40" s="338">
        <v>1</v>
      </c>
      <c r="F40" s="217">
        <f t="shared" si="16"/>
        <v>88.30968302214502</v>
      </c>
      <c r="G40" s="214">
        <f t="shared" si="17"/>
        <v>88.30968302214502</v>
      </c>
      <c r="H40" s="138">
        <f t="shared" si="18"/>
        <v>10.004934550061892</v>
      </c>
      <c r="I40" s="214">
        <f t="shared" si="19"/>
        <v>10.004934550061892</v>
      </c>
      <c r="J40" s="142">
        <f t="shared" si="20"/>
        <v>98.31461757220691</v>
      </c>
      <c r="K40" s="148">
        <f t="shared" si="21"/>
        <v>98.31461757220691</v>
      </c>
      <c r="L40" s="28"/>
      <c r="M40" s="118">
        <v>234.84194006079025</v>
      </c>
      <c r="N40" s="119">
        <v>26.60612244897959</v>
      </c>
      <c r="O40" s="362"/>
      <c r="P40" s="365" t="s">
        <v>479</v>
      </c>
      <c r="Q40" s="119"/>
      <c r="U40" s="109"/>
      <c r="W40" s="109"/>
    </row>
    <row r="41" spans="1:23" ht="15.75">
      <c r="A41" s="264">
        <f t="shared" si="22"/>
        <v>28</v>
      </c>
      <c r="B41" s="296" t="s">
        <v>414</v>
      </c>
      <c r="C41" s="297" t="s">
        <v>53</v>
      </c>
      <c r="D41" s="138">
        <v>1</v>
      </c>
      <c r="E41" s="338">
        <v>1</v>
      </c>
      <c r="F41" s="217">
        <f t="shared" si="16"/>
        <v>199.2628745115067</v>
      </c>
      <c r="G41" s="214">
        <f t="shared" si="17"/>
        <v>199.2628745115067</v>
      </c>
      <c r="H41" s="138">
        <f t="shared" si="18"/>
        <v>22.010856010136163</v>
      </c>
      <c r="I41" s="214">
        <f t="shared" si="19"/>
        <v>22.010856010136163</v>
      </c>
      <c r="J41" s="142">
        <f t="shared" si="20"/>
        <v>221.27373052164288</v>
      </c>
      <c r="K41" s="148">
        <f t="shared" si="21"/>
        <v>221.27373052164288</v>
      </c>
      <c r="L41" s="28"/>
      <c r="M41" s="118">
        <v>529.8997621884498</v>
      </c>
      <c r="N41" s="119">
        <v>58.5334693877551</v>
      </c>
      <c r="O41" s="362"/>
      <c r="P41" s="365" t="s">
        <v>479</v>
      </c>
      <c r="Q41" s="119"/>
      <c r="U41" s="109"/>
      <c r="W41" s="109"/>
    </row>
    <row r="42" spans="1:23" ht="15.75">
      <c r="A42" s="264">
        <f>A41+1</f>
        <v>29</v>
      </c>
      <c r="B42" s="296" t="s">
        <v>415</v>
      </c>
      <c r="C42" s="297" t="s">
        <v>53</v>
      </c>
      <c r="D42" s="138">
        <v>1</v>
      </c>
      <c r="E42" s="338">
        <v>1</v>
      </c>
      <c r="F42" s="217">
        <f t="shared" si="16"/>
        <v>681.3637547862471</v>
      </c>
      <c r="G42" s="214">
        <f t="shared" si="17"/>
        <v>681.3637547862471</v>
      </c>
      <c r="H42" s="138">
        <f t="shared" si="18"/>
        <v>100.04934550061893</v>
      </c>
      <c r="I42" s="214">
        <f t="shared" si="19"/>
        <v>100.04934550061893</v>
      </c>
      <c r="J42" s="142">
        <f t="shared" si="20"/>
        <v>781.413100286866</v>
      </c>
      <c r="K42" s="148">
        <f t="shared" si="21"/>
        <v>781.413100286866</v>
      </c>
      <c r="L42" s="28"/>
      <c r="M42" s="118">
        <v>1811.950633103067</v>
      </c>
      <c r="N42" s="119">
        <v>266.0612244897959</v>
      </c>
      <c r="O42" s="362"/>
      <c r="P42" s="365" t="s">
        <v>479</v>
      </c>
      <c r="Q42" s="119"/>
      <c r="U42" s="109"/>
      <c r="W42" s="109"/>
    </row>
    <row r="43" spans="1:23" ht="15.75">
      <c r="A43" s="264">
        <f t="shared" si="22"/>
        <v>30</v>
      </c>
      <c r="B43" s="296" t="s">
        <v>416</v>
      </c>
      <c r="C43" s="297" t="s">
        <v>53</v>
      </c>
      <c r="D43" s="138">
        <v>1</v>
      </c>
      <c r="E43" s="338">
        <v>1</v>
      </c>
      <c r="F43" s="217">
        <f t="shared" si="16"/>
        <v>195.55757312596216</v>
      </c>
      <c r="G43" s="214">
        <f t="shared" si="17"/>
        <v>195.55757312596216</v>
      </c>
      <c r="H43" s="138">
        <f t="shared" si="18"/>
        <v>30.014803650185677</v>
      </c>
      <c r="I43" s="214">
        <f t="shared" si="19"/>
        <v>30.014803650185677</v>
      </c>
      <c r="J43" s="142">
        <f t="shared" si="20"/>
        <v>225.57237677614785</v>
      </c>
      <c r="K43" s="148">
        <f t="shared" si="21"/>
        <v>225.57237677614785</v>
      </c>
      <c r="L43" s="28"/>
      <c r="M43" s="118">
        <v>520.0462542138712</v>
      </c>
      <c r="N43" s="119">
        <v>79.81836734693877</v>
      </c>
      <c r="O43" s="362"/>
      <c r="P43" s="365" t="s">
        <v>479</v>
      </c>
      <c r="Q43" s="119"/>
      <c r="U43" s="109"/>
      <c r="W43" s="109"/>
    </row>
    <row r="44" spans="1:23" ht="15.75">
      <c r="A44" s="264">
        <f>A43+1</f>
        <v>31</v>
      </c>
      <c r="B44" s="296" t="s">
        <v>417</v>
      </c>
      <c r="C44" s="297" t="s">
        <v>53</v>
      </c>
      <c r="D44" s="138">
        <v>1</v>
      </c>
      <c r="E44" s="338">
        <v>2</v>
      </c>
      <c r="F44" s="217">
        <f t="shared" si="16"/>
        <v>196.9985236647851</v>
      </c>
      <c r="G44" s="214">
        <f t="shared" si="17"/>
        <v>393.9970473295702</v>
      </c>
      <c r="H44" s="138">
        <f t="shared" si="18"/>
        <v>30.014803650185677</v>
      </c>
      <c r="I44" s="214">
        <f t="shared" si="19"/>
        <v>60.02960730037135</v>
      </c>
      <c r="J44" s="142">
        <f t="shared" si="20"/>
        <v>454.02665462994156</v>
      </c>
      <c r="K44" s="148">
        <f t="shared" si="21"/>
        <v>227.01332731497078</v>
      </c>
      <c r="L44" s="28"/>
      <c r="M44" s="118">
        <v>523.878173981763</v>
      </c>
      <c r="N44" s="119">
        <v>79.81836734693877</v>
      </c>
      <c r="O44" s="362"/>
      <c r="P44" s="365" t="s">
        <v>479</v>
      </c>
      <c r="Q44" s="119"/>
      <c r="U44" s="109"/>
      <c r="W44" s="109"/>
    </row>
    <row r="45" spans="1:23" ht="15.75">
      <c r="A45" s="264">
        <f>A44+1</f>
        <v>32</v>
      </c>
      <c r="B45" s="296" t="s">
        <v>418</v>
      </c>
      <c r="C45" s="297" t="s">
        <v>53</v>
      </c>
      <c r="D45" s="138">
        <v>1</v>
      </c>
      <c r="E45" s="338">
        <v>4</v>
      </c>
      <c r="F45" s="217">
        <f t="shared" si="16"/>
        <v>506.39118935775474</v>
      </c>
      <c r="G45" s="214">
        <f t="shared" si="17"/>
        <v>2025.564757431019</v>
      </c>
      <c r="H45" s="138">
        <f t="shared" si="18"/>
        <v>72.03552876044563</v>
      </c>
      <c r="I45" s="214">
        <f t="shared" si="19"/>
        <v>288.1421150417825</v>
      </c>
      <c r="J45" s="142">
        <f t="shared" si="20"/>
        <v>2313.7068724728015</v>
      </c>
      <c r="K45" s="148">
        <f t="shared" si="21"/>
        <v>578.4267181182004</v>
      </c>
      <c r="L45" s="28"/>
      <c r="M45" s="118">
        <v>1346.6460898590772</v>
      </c>
      <c r="N45" s="119">
        <v>191.56408163265306</v>
      </c>
      <c r="O45" s="362"/>
      <c r="P45" s="365" t="s">
        <v>479</v>
      </c>
      <c r="Q45" s="119"/>
      <c r="U45" s="109"/>
      <c r="W45" s="109"/>
    </row>
    <row r="46" spans="1:23" ht="15.75">
      <c r="A46" s="264">
        <f>A45+1</f>
        <v>33</v>
      </c>
      <c r="B46" s="296" t="s">
        <v>419</v>
      </c>
      <c r="C46" s="297" t="s">
        <v>53</v>
      </c>
      <c r="D46" s="138">
        <v>1</v>
      </c>
      <c r="E46" s="338">
        <v>1</v>
      </c>
      <c r="F46" s="217">
        <f aca="true" t="shared" si="23" ref="F46">M46/$J$4</f>
        <v>545.5027039829472</v>
      </c>
      <c r="G46" s="214">
        <f aca="true" t="shared" si="24" ref="G46">F46*E46</f>
        <v>545.5027039829472</v>
      </c>
      <c r="H46" s="138">
        <f aca="true" t="shared" si="25" ref="H46">N46/$J$4</f>
        <v>72.03552876044563</v>
      </c>
      <c r="I46" s="214">
        <f aca="true" t="shared" si="26" ref="I46">H46*E46</f>
        <v>72.03552876044563</v>
      </c>
      <c r="J46" s="142">
        <f aca="true" t="shared" si="27" ref="J46">G46+I46</f>
        <v>617.5382327433929</v>
      </c>
      <c r="K46" s="148">
        <f aca="true" t="shared" si="28" ref="K46">J46/E46</f>
        <v>617.5382327433929</v>
      </c>
      <c r="L46" s="28"/>
      <c r="M46" s="118">
        <v>1450.6553407018514</v>
      </c>
      <c r="N46" s="119">
        <v>191.56408163265306</v>
      </c>
      <c r="O46" s="362"/>
      <c r="P46" s="365" t="s">
        <v>479</v>
      </c>
      <c r="Q46" s="119"/>
      <c r="U46" s="109"/>
      <c r="W46" s="109"/>
    </row>
    <row r="47" spans="1:17" ht="15.75">
      <c r="A47" s="264">
        <f>A46+1</f>
        <v>34</v>
      </c>
      <c r="B47" s="300" t="s">
        <v>50</v>
      </c>
      <c r="C47" s="297"/>
      <c r="D47" s="138"/>
      <c r="E47" s="338"/>
      <c r="F47" s="217"/>
      <c r="G47" s="214"/>
      <c r="H47" s="138"/>
      <c r="I47" s="214"/>
      <c r="J47" s="142"/>
      <c r="K47" s="148"/>
      <c r="L47" s="28"/>
      <c r="M47" s="118"/>
      <c r="N47" s="119"/>
      <c r="O47" s="362"/>
      <c r="P47" s="366"/>
      <c r="Q47" s="119"/>
    </row>
    <row r="48" spans="1:23" ht="26.25">
      <c r="A48" s="264">
        <f aca="true" t="shared" si="29" ref="A48:A51">A47+1</f>
        <v>35</v>
      </c>
      <c r="B48" s="296" t="s">
        <v>420</v>
      </c>
      <c r="C48" s="297" t="s">
        <v>53</v>
      </c>
      <c r="D48" s="138">
        <v>1</v>
      </c>
      <c r="E48" s="338">
        <v>29</v>
      </c>
      <c r="F48" s="217">
        <f aca="true" t="shared" si="30" ref="F48">M48/$J$4</f>
        <v>65.87202463190306</v>
      </c>
      <c r="G48" s="214">
        <f aca="true" t="shared" si="31" ref="G48">F48*E48</f>
        <v>1910.2887143251887</v>
      </c>
      <c r="H48" s="138">
        <f aca="true" t="shared" si="32" ref="H48">N48/$J$4</f>
        <v>5.640582108073553</v>
      </c>
      <c r="I48" s="214">
        <f aca="true" t="shared" si="33" ref="I48">H48*E48</f>
        <v>163.57688113413303</v>
      </c>
      <c r="J48" s="142">
        <f aca="true" t="shared" si="34" ref="J48">G48+I48</f>
        <v>2073.865595459322</v>
      </c>
      <c r="K48" s="148">
        <f aca="true" t="shared" si="35" ref="K48">J48/E48</f>
        <v>71.51260673997662</v>
      </c>
      <c r="L48" s="28"/>
      <c r="M48" s="118">
        <v>175.1734751036198</v>
      </c>
      <c r="N48" s="119">
        <v>15</v>
      </c>
      <c r="O48" s="362"/>
      <c r="P48" s="365" t="s">
        <v>479</v>
      </c>
      <c r="Q48" s="119"/>
      <c r="U48" s="109"/>
      <c r="W48" s="109"/>
    </row>
    <row r="49" spans="1:17" ht="15.75">
      <c r="A49" s="264">
        <f t="shared" si="29"/>
        <v>36</v>
      </c>
      <c r="B49" s="300" t="s">
        <v>51</v>
      </c>
      <c r="C49" s="297"/>
      <c r="D49" s="138"/>
      <c r="E49" s="338"/>
      <c r="F49" s="217"/>
      <c r="G49" s="214"/>
      <c r="H49" s="138"/>
      <c r="I49" s="214"/>
      <c r="J49" s="142"/>
      <c r="K49" s="148"/>
      <c r="L49" s="28"/>
      <c r="M49" s="118"/>
      <c r="N49" s="119"/>
      <c r="O49" s="362"/>
      <c r="P49" s="114"/>
      <c r="Q49" s="119"/>
    </row>
    <row r="50" spans="1:23" ht="26.25">
      <c r="A50" s="264">
        <f t="shared" si="29"/>
        <v>37</v>
      </c>
      <c r="B50" s="296" t="s">
        <v>420</v>
      </c>
      <c r="C50" s="297" t="s">
        <v>53</v>
      </c>
      <c r="D50" s="138">
        <v>1</v>
      </c>
      <c r="E50" s="338">
        <v>11</v>
      </c>
      <c r="F50" s="217">
        <f aca="true" t="shared" si="36" ref="F50:F52">M50/$J$4</f>
        <v>65.87202463190306</v>
      </c>
      <c r="G50" s="214">
        <f aca="true" t="shared" si="37" ref="G50:G52">F50*E50</f>
        <v>724.5922709509337</v>
      </c>
      <c r="H50" s="138">
        <f aca="true" t="shared" si="38" ref="H50:H52">N50/$J$4</f>
        <v>5.640582108073553</v>
      </c>
      <c r="I50" s="214">
        <f aca="true" t="shared" si="39" ref="I50:I52">H50*E50</f>
        <v>62.04640318880908</v>
      </c>
      <c r="J50" s="142">
        <f aca="true" t="shared" si="40" ref="J50:J52">G50+I50</f>
        <v>786.6386741397428</v>
      </c>
      <c r="K50" s="148">
        <f aca="true" t="shared" si="41" ref="K50:K52">J50/E50</f>
        <v>71.51260673997662</v>
      </c>
      <c r="L50" s="28"/>
      <c r="M50" s="118">
        <v>175.1734751036198</v>
      </c>
      <c r="N50" s="119">
        <v>15</v>
      </c>
      <c r="O50" s="362"/>
      <c r="P50" s="365" t="s">
        <v>479</v>
      </c>
      <c r="Q50" s="119"/>
      <c r="U50" s="109"/>
      <c r="W50" s="109"/>
    </row>
    <row r="51" spans="1:17" ht="15.75">
      <c r="A51" s="264">
        <f t="shared" si="29"/>
        <v>38</v>
      </c>
      <c r="B51" s="300" t="s">
        <v>52</v>
      </c>
      <c r="C51" s="297"/>
      <c r="D51" s="138"/>
      <c r="E51" s="338"/>
      <c r="F51" s="217"/>
      <c r="G51" s="214"/>
      <c r="H51" s="138"/>
      <c r="I51" s="214"/>
      <c r="J51" s="142"/>
      <c r="K51" s="148"/>
      <c r="L51" s="28"/>
      <c r="M51" s="118"/>
      <c r="N51" s="119"/>
      <c r="O51" s="362"/>
      <c r="P51" s="114"/>
      <c r="Q51" s="119"/>
    </row>
    <row r="52" spans="1:23" ht="27" thickBot="1">
      <c r="A52" s="275">
        <f>A51+1</f>
        <v>39</v>
      </c>
      <c r="B52" s="301" t="s">
        <v>420</v>
      </c>
      <c r="C52" s="302" t="s">
        <v>53</v>
      </c>
      <c r="D52" s="179">
        <v>1</v>
      </c>
      <c r="E52" s="339">
        <v>6</v>
      </c>
      <c r="F52" s="218">
        <f t="shared" si="36"/>
        <v>65.87202463190306</v>
      </c>
      <c r="G52" s="213">
        <f t="shared" si="37"/>
        <v>395.23214779141836</v>
      </c>
      <c r="H52" s="179">
        <f t="shared" si="38"/>
        <v>5.640582108073553</v>
      </c>
      <c r="I52" s="213">
        <f t="shared" si="39"/>
        <v>33.84349264844132</v>
      </c>
      <c r="J52" s="150">
        <f t="shared" si="40"/>
        <v>429.0756404398597</v>
      </c>
      <c r="K52" s="151">
        <f t="shared" si="41"/>
        <v>71.51260673997662</v>
      </c>
      <c r="L52" s="28"/>
      <c r="M52" s="118">
        <v>175.1734751036198</v>
      </c>
      <c r="N52" s="119">
        <v>15</v>
      </c>
      <c r="O52" s="362"/>
      <c r="P52" s="365" t="s">
        <v>479</v>
      </c>
      <c r="Q52" s="160"/>
      <c r="U52" s="109"/>
      <c r="W52" s="109"/>
    </row>
    <row r="53" spans="6:17" ht="16.5" thickBot="1">
      <c r="F53" s="34"/>
      <c r="G53" s="96">
        <f>SUM(G12:G52)</f>
        <v>35512.30984252235</v>
      </c>
      <c r="H53" s="83"/>
      <c r="I53" s="96">
        <f>SUM(I12:I52)</f>
        <v>7630.664341621279</v>
      </c>
      <c r="J53" s="97"/>
      <c r="K53" s="303"/>
      <c r="M53" s="36"/>
      <c r="N53" s="36"/>
      <c r="P53" s="36"/>
      <c r="Q53" s="36"/>
    </row>
    <row r="54" spans="6:17" ht="16.5" thickBot="1">
      <c r="F54" s="37"/>
      <c r="G54" s="85" t="s">
        <v>20</v>
      </c>
      <c r="H54" s="219">
        <v>0.02</v>
      </c>
      <c r="I54" s="251"/>
      <c r="J54" s="39">
        <f>H54*G53</f>
        <v>710.2461968504471</v>
      </c>
      <c r="K54" s="303"/>
      <c r="M54" s="36"/>
      <c r="N54" s="36"/>
      <c r="P54" s="36"/>
      <c r="Q54" s="36"/>
    </row>
    <row r="55" spans="6:17" ht="16.5" thickBot="1">
      <c r="F55" s="34"/>
      <c r="G55" s="40"/>
      <c r="H55" s="220"/>
      <c r="I55" s="252"/>
      <c r="J55" s="41"/>
      <c r="K55" s="303"/>
      <c r="M55" s="36"/>
      <c r="N55" s="36"/>
      <c r="P55" s="36"/>
      <c r="Q55" s="36"/>
    </row>
    <row r="56" spans="6:17" ht="16.5" thickBot="1">
      <c r="F56" s="37"/>
      <c r="G56" s="38" t="s">
        <v>21</v>
      </c>
      <c r="H56" s="219"/>
      <c r="I56" s="251"/>
      <c r="J56" s="39">
        <f>SUM(J11:J54)</f>
        <v>43853.22038099408</v>
      </c>
      <c r="K56" s="303"/>
      <c r="M56" s="36"/>
      <c r="N56" s="36"/>
      <c r="P56" s="36"/>
      <c r="Q56" s="36"/>
    </row>
    <row r="57" spans="6:17" ht="16.5" thickBot="1">
      <c r="F57" s="42"/>
      <c r="G57" s="43"/>
      <c r="H57" s="221"/>
      <c r="I57" s="253"/>
      <c r="J57" s="44"/>
      <c r="K57" s="303"/>
      <c r="M57" s="36"/>
      <c r="N57" s="36"/>
      <c r="P57" s="36"/>
      <c r="Q57" s="36"/>
    </row>
    <row r="58" spans="6:17" ht="15.75">
      <c r="F58" s="45"/>
      <c r="G58" s="86" t="s">
        <v>22</v>
      </c>
      <c r="H58" s="222">
        <v>0.08</v>
      </c>
      <c r="I58" s="254"/>
      <c r="J58" s="47">
        <f>J56*H58</f>
        <v>3508.257630479526</v>
      </c>
      <c r="K58" s="303"/>
      <c r="M58" s="36"/>
      <c r="N58" s="36"/>
      <c r="P58" s="36"/>
      <c r="Q58" s="36"/>
    </row>
    <row r="59" spans="6:17" ht="16.5" thickBot="1">
      <c r="F59" s="48"/>
      <c r="G59" s="87" t="s">
        <v>23</v>
      </c>
      <c r="H59" s="223"/>
      <c r="I59" s="255"/>
      <c r="J59" s="50">
        <f>J56+J58</f>
        <v>47361.478011473606</v>
      </c>
      <c r="K59" s="303"/>
      <c r="M59" s="36"/>
      <c r="N59" s="36"/>
      <c r="P59" s="36"/>
      <c r="Q59" s="36"/>
    </row>
    <row r="60" spans="6:17" ht="16.5" thickBot="1">
      <c r="F60" s="51"/>
      <c r="G60" s="88"/>
      <c r="H60" s="224"/>
      <c r="I60" s="256"/>
      <c r="J60" s="53"/>
      <c r="K60" s="303"/>
      <c r="M60" s="36"/>
      <c r="N60" s="36"/>
      <c r="P60" s="36"/>
      <c r="Q60" s="36"/>
    </row>
    <row r="61" spans="6:17" ht="15.75">
      <c r="F61" s="54"/>
      <c r="G61" s="86" t="s">
        <v>24</v>
      </c>
      <c r="H61" s="222">
        <v>0.08</v>
      </c>
      <c r="I61" s="254"/>
      <c r="J61" s="47">
        <f>J59*H61</f>
        <v>3788.9182409178884</v>
      </c>
      <c r="K61" s="303"/>
      <c r="M61" s="36"/>
      <c r="N61" s="36"/>
      <c r="P61" s="36"/>
      <c r="Q61" s="36"/>
    </row>
    <row r="62" spans="6:17" ht="16.5" thickBot="1">
      <c r="F62" s="48"/>
      <c r="G62" s="87" t="s">
        <v>23</v>
      </c>
      <c r="H62" s="223"/>
      <c r="I62" s="255"/>
      <c r="J62" s="50">
        <f>J59+J61</f>
        <v>51150.396252391496</v>
      </c>
      <c r="K62" s="303"/>
      <c r="M62" s="36"/>
      <c r="N62" s="36"/>
      <c r="P62" s="36"/>
      <c r="Q62" s="36"/>
    </row>
    <row r="63" spans="6:17" ht="16.5" thickBot="1">
      <c r="F63" s="51"/>
      <c r="G63" s="88"/>
      <c r="H63" s="224"/>
      <c r="I63" s="256"/>
      <c r="J63" s="53"/>
      <c r="K63" s="303"/>
      <c r="M63" s="36"/>
      <c r="N63" s="36"/>
      <c r="P63" s="36"/>
      <c r="Q63" s="36"/>
    </row>
    <row r="64" spans="6:17" ht="15.75">
      <c r="F64" s="54"/>
      <c r="G64" s="89" t="s">
        <v>25</v>
      </c>
      <c r="H64" s="222">
        <v>0.18</v>
      </c>
      <c r="I64" s="254"/>
      <c r="J64" s="55">
        <f>J62*H64</f>
        <v>9207.071325430468</v>
      </c>
      <c r="K64" s="303"/>
      <c r="M64" s="36"/>
      <c r="N64" s="36"/>
      <c r="P64" s="36"/>
      <c r="Q64" s="36"/>
    </row>
    <row r="65" spans="6:17" ht="16.5" thickBot="1">
      <c r="F65" s="48"/>
      <c r="G65" s="90" t="s">
        <v>26</v>
      </c>
      <c r="H65" s="225" t="s">
        <v>9</v>
      </c>
      <c r="I65" s="257"/>
      <c r="J65" s="58">
        <f>J62+J64</f>
        <v>60357.46757782197</v>
      </c>
      <c r="K65" s="303"/>
      <c r="M65" s="36"/>
      <c r="N65" s="36"/>
      <c r="P65" s="36"/>
      <c r="Q65" s="36"/>
    </row>
    <row r="66" spans="13:17" ht="15.75">
      <c r="M66" s="36"/>
      <c r="N66" s="36"/>
      <c r="P66" s="36"/>
      <c r="Q66" s="36"/>
    </row>
    <row r="67" spans="13:17" ht="15.75">
      <c r="M67" s="36"/>
      <c r="N67" s="36"/>
      <c r="P67" s="36"/>
      <c r="Q67" s="36"/>
    </row>
    <row r="68" spans="10:17" ht="15.75">
      <c r="J68" s="59"/>
      <c r="M68" s="36"/>
      <c r="N68" s="36"/>
      <c r="P68" s="36"/>
      <c r="Q68" s="36"/>
    </row>
    <row r="69" spans="13:17" ht="15.75">
      <c r="M69" s="36"/>
      <c r="N69" s="36"/>
      <c r="P69" s="36"/>
      <c r="Q69" s="36"/>
    </row>
  </sheetData>
  <sheetProtection algorithmName="SHA-512" hashValue="3+6Gw3zcCKYzJEnLVD3xKPl3S48r18ad4ZZ3j6fcFQbaTlNBgt9TmNj0Jgeysm19gsmmjISoQ+z3Fq6SRdF6ow==" saltValue="M0zgufRf84ORFelMqlPvJQ==" spinCount="100000" sheet="1" objects="1" scenarios="1"/>
  <mergeCells count="19">
    <mergeCell ref="A5:F5"/>
    <mergeCell ref="B1:D1"/>
    <mergeCell ref="A2:B2"/>
    <mergeCell ref="H2:J2"/>
    <mergeCell ref="A3:F3"/>
    <mergeCell ref="A4:F4"/>
    <mergeCell ref="C7:C8"/>
    <mergeCell ref="D7:E7"/>
    <mergeCell ref="F7:G7"/>
    <mergeCell ref="A6:F6"/>
    <mergeCell ref="A7:A8"/>
    <mergeCell ref="B7:B8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42"/>
  <sheetViews>
    <sheetView showGridLines="0" zoomScale="80" zoomScaleNormal="80" zoomScalePageLayoutView="115" workbookViewId="0" topLeftCell="A1">
      <pane ySplit="9" topLeftCell="A17" activePane="bottomLeft" state="frozen"/>
      <selection pane="topLeft" activeCell="A292" sqref="A292:XFD292"/>
      <selection pane="bottomLeft" activeCell="B34" sqref="B34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8.75" thickBot="1">
      <c r="A1" s="8"/>
      <c r="B1" s="407"/>
      <c r="C1" s="407"/>
      <c r="D1" s="407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408" t="s">
        <v>456</v>
      </c>
      <c r="B2" s="409"/>
      <c r="C2" s="16"/>
      <c r="D2" s="10"/>
      <c r="E2" s="9"/>
      <c r="F2" s="10"/>
      <c r="G2" s="17"/>
      <c r="H2" s="410" t="s">
        <v>445</v>
      </c>
      <c r="I2" s="411"/>
      <c r="J2" s="412"/>
      <c r="K2" s="18"/>
      <c r="L2" s="18"/>
      <c r="M2" s="14"/>
      <c r="N2" s="19"/>
      <c r="P2" s="14"/>
      <c r="Q2" s="19"/>
    </row>
    <row r="3" spans="1:17" ht="16.5" customHeight="1" thickBot="1">
      <c r="A3" s="413"/>
      <c r="B3" s="413"/>
      <c r="C3" s="413"/>
      <c r="D3" s="413"/>
      <c r="E3" s="413"/>
      <c r="F3" s="413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413"/>
      <c r="B4" s="413"/>
      <c r="C4" s="413"/>
      <c r="D4" s="413"/>
      <c r="E4" s="413"/>
      <c r="F4" s="413"/>
      <c r="G4" s="21"/>
      <c r="H4" s="215">
        <f>J131</f>
        <v>0</v>
      </c>
      <c r="I4" s="216">
        <f>H4*J4</f>
        <v>0</v>
      </c>
      <c r="J4" s="79">
        <f>TOTAL!C7</f>
        <v>2.6593</v>
      </c>
      <c r="K4" s="18"/>
      <c r="L4" s="18"/>
      <c r="M4" s="14"/>
      <c r="N4" s="19"/>
      <c r="P4" s="14"/>
      <c r="Q4" s="19"/>
    </row>
    <row r="5" spans="1:17" ht="15.75">
      <c r="A5" s="406"/>
      <c r="B5" s="406"/>
      <c r="C5" s="406"/>
      <c r="D5" s="406"/>
      <c r="E5" s="406"/>
      <c r="F5" s="406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401"/>
      <c r="B6" s="401"/>
      <c r="C6" s="401"/>
      <c r="D6" s="401"/>
      <c r="E6" s="401"/>
      <c r="F6" s="401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86" t="s">
        <v>429</v>
      </c>
      <c r="B7" s="388" t="s">
        <v>430</v>
      </c>
      <c r="C7" s="404" t="s">
        <v>434</v>
      </c>
      <c r="D7" s="394" t="s">
        <v>435</v>
      </c>
      <c r="E7" s="394"/>
      <c r="F7" s="394" t="s">
        <v>438</v>
      </c>
      <c r="G7" s="394"/>
      <c r="H7" s="394" t="s">
        <v>440</v>
      </c>
      <c r="I7" s="394"/>
      <c r="J7" s="395" t="s">
        <v>433</v>
      </c>
      <c r="K7" s="397" t="s">
        <v>441</v>
      </c>
      <c r="L7" s="80"/>
      <c r="M7" s="399" t="s">
        <v>443</v>
      </c>
      <c r="N7" s="392" t="s">
        <v>444</v>
      </c>
      <c r="O7" s="30"/>
      <c r="P7" s="399" t="s">
        <v>447</v>
      </c>
      <c r="Q7" s="392" t="s">
        <v>448</v>
      </c>
    </row>
    <row r="8" spans="1:17" ht="15.75">
      <c r="A8" s="387"/>
      <c r="B8" s="389"/>
      <c r="C8" s="418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416"/>
      <c r="K8" s="417"/>
      <c r="L8" s="80"/>
      <c r="M8" s="400"/>
      <c r="N8" s="393"/>
      <c r="O8" s="30"/>
      <c r="P8" s="400"/>
      <c r="Q8" s="393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85"/>
      <c r="L10" s="80"/>
      <c r="M10" s="231"/>
      <c r="N10" s="232"/>
      <c r="O10" s="30"/>
      <c r="P10" s="231"/>
      <c r="Q10" s="232"/>
    </row>
    <row r="11" spans="1:17" s="33" customFormat="1" ht="16.5" thickBot="1">
      <c r="A11" s="286"/>
      <c r="B11" s="287" t="s">
        <v>36</v>
      </c>
      <c r="C11" s="288"/>
      <c r="D11" s="288"/>
      <c r="E11" s="291"/>
      <c r="F11" s="291"/>
      <c r="G11" s="291"/>
      <c r="H11" s="291"/>
      <c r="I11" s="291"/>
      <c r="J11" s="291"/>
      <c r="K11" s="292"/>
      <c r="L11" s="293"/>
      <c r="M11" s="294"/>
      <c r="N11" s="295"/>
      <c r="O11" s="270"/>
      <c r="P11" s="294"/>
      <c r="Q11" s="295"/>
    </row>
    <row r="12" spans="1:21" ht="15.75">
      <c r="A12" s="264">
        <v>1</v>
      </c>
      <c r="B12" s="296" t="s">
        <v>100</v>
      </c>
      <c r="C12" s="297" t="s">
        <v>35</v>
      </c>
      <c r="D12" s="138">
        <v>1</v>
      </c>
      <c r="E12" s="336">
        <v>623.7</v>
      </c>
      <c r="F12" s="217">
        <f>M12/$J$4</f>
        <v>3.4390715667311413</v>
      </c>
      <c r="G12" s="214">
        <f aca="true" t="shared" si="0" ref="G12:G25">F12*E12</f>
        <v>2144.948936170213</v>
      </c>
      <c r="H12" s="138">
        <f aca="true" t="shared" si="1" ref="H12:H25">N12/$J$4</f>
        <v>5.640582108073553</v>
      </c>
      <c r="I12" s="214">
        <f aca="true" t="shared" si="2" ref="I12:I25">H12*E12</f>
        <v>3518.031060805475</v>
      </c>
      <c r="J12" s="142">
        <f aca="true" t="shared" si="3" ref="J12:J25">G12+I12</f>
        <v>5662.979996975688</v>
      </c>
      <c r="K12" s="148">
        <f aca="true" t="shared" si="4" ref="K12:K25">J12/E12</f>
        <v>9.079653674804694</v>
      </c>
      <c r="L12" s="28"/>
      <c r="M12" s="367">
        <v>9.145523017408124</v>
      </c>
      <c r="N12" s="368">
        <v>15</v>
      </c>
      <c r="O12" s="9"/>
      <c r="P12" s="363"/>
      <c r="Q12" s="119"/>
      <c r="U12" s="109"/>
    </row>
    <row r="13" spans="1:21" ht="15.75">
      <c r="A13" s="264">
        <f>A12+1</f>
        <v>2</v>
      </c>
      <c r="B13" s="296" t="s">
        <v>101</v>
      </c>
      <c r="C13" s="297" t="s">
        <v>35</v>
      </c>
      <c r="D13" s="138">
        <v>1</v>
      </c>
      <c r="E13" s="336">
        <v>136.4</v>
      </c>
      <c r="F13" s="217">
        <f aca="true" t="shared" si="5" ref="F13:F25">M13/$J$4</f>
        <v>6.406189555125725</v>
      </c>
      <c r="G13" s="214">
        <f t="shared" si="0"/>
        <v>873.804255319149</v>
      </c>
      <c r="H13" s="138">
        <f t="shared" si="1"/>
        <v>5.640582108073553</v>
      </c>
      <c r="I13" s="214">
        <f t="shared" si="2"/>
        <v>769.3753995412327</v>
      </c>
      <c r="J13" s="142">
        <f t="shared" si="3"/>
        <v>1643.1796548603816</v>
      </c>
      <c r="K13" s="148">
        <f t="shared" si="4"/>
        <v>12.046771663199278</v>
      </c>
      <c r="L13" s="28"/>
      <c r="M13" s="369">
        <v>17.035979883945842</v>
      </c>
      <c r="N13" s="370">
        <v>15</v>
      </c>
      <c r="O13" s="9"/>
      <c r="P13" s="114"/>
      <c r="Q13" s="119"/>
      <c r="U13" s="109"/>
    </row>
    <row r="14" spans="1:21" ht="15.75">
      <c r="A14" s="264">
        <f>A13+1</f>
        <v>3</v>
      </c>
      <c r="B14" s="296" t="s">
        <v>102</v>
      </c>
      <c r="C14" s="297" t="s">
        <v>35</v>
      </c>
      <c r="D14" s="138">
        <v>1</v>
      </c>
      <c r="E14" s="336">
        <v>143</v>
      </c>
      <c r="F14" s="217">
        <f t="shared" si="5"/>
        <v>5.903288201160541</v>
      </c>
      <c r="G14" s="214">
        <f t="shared" si="0"/>
        <v>844.1702127659574</v>
      </c>
      <c r="H14" s="138">
        <f t="shared" si="1"/>
        <v>5.640582108073553</v>
      </c>
      <c r="I14" s="214">
        <f t="shared" si="2"/>
        <v>806.6032414545181</v>
      </c>
      <c r="J14" s="142">
        <f t="shared" si="3"/>
        <v>1650.7734542204755</v>
      </c>
      <c r="K14" s="148">
        <f t="shared" si="4"/>
        <v>11.543870309234094</v>
      </c>
      <c r="L14" s="28"/>
      <c r="M14" s="369">
        <v>15.698614313346228</v>
      </c>
      <c r="N14" s="370">
        <v>15</v>
      </c>
      <c r="O14" s="9"/>
      <c r="P14" s="114"/>
      <c r="Q14" s="119"/>
      <c r="U14" s="109"/>
    </row>
    <row r="15" spans="1:21" ht="15.75">
      <c r="A15" s="264">
        <f>A14+1</f>
        <v>4</v>
      </c>
      <c r="B15" s="296" t="s">
        <v>103</v>
      </c>
      <c r="C15" s="297" t="s">
        <v>35</v>
      </c>
      <c r="D15" s="138">
        <v>1</v>
      </c>
      <c r="E15" s="336">
        <v>138.60000000000002</v>
      </c>
      <c r="F15" s="217">
        <f>M15/$J$4</f>
        <v>8.642166344294004</v>
      </c>
      <c r="G15" s="214">
        <f t="shared" si="0"/>
        <v>1197.8042553191492</v>
      </c>
      <c r="H15" s="138">
        <f>N15/$J$4</f>
        <v>5.640582108073553</v>
      </c>
      <c r="I15" s="214">
        <f t="shared" si="2"/>
        <v>781.7846801789946</v>
      </c>
      <c r="J15" s="142">
        <f t="shared" si="3"/>
        <v>1979.5889354981437</v>
      </c>
      <c r="K15" s="148">
        <f t="shared" si="4"/>
        <v>14.282748452367557</v>
      </c>
      <c r="L15" s="28"/>
      <c r="M15" s="369">
        <v>22.982112959381045</v>
      </c>
      <c r="N15" s="370">
        <v>15</v>
      </c>
      <c r="O15" s="9"/>
      <c r="P15" s="114"/>
      <c r="Q15" s="119"/>
      <c r="U15" s="109"/>
    </row>
    <row r="16" spans="1:21" ht="15.75">
      <c r="A16" s="264">
        <f aca="true" t="shared" si="6" ref="A16">A15+1</f>
        <v>5</v>
      </c>
      <c r="B16" s="296" t="s">
        <v>104</v>
      </c>
      <c r="C16" s="297" t="s">
        <v>35</v>
      </c>
      <c r="D16" s="138">
        <v>1</v>
      </c>
      <c r="E16" s="336">
        <v>126.50000000000001</v>
      </c>
      <c r="F16" s="217">
        <f t="shared" si="5"/>
        <v>11.802707930367506</v>
      </c>
      <c r="G16" s="214">
        <f t="shared" si="0"/>
        <v>1493.0425531914896</v>
      </c>
      <c r="H16" s="138">
        <f t="shared" si="1"/>
        <v>7.050727635091942</v>
      </c>
      <c r="I16" s="214">
        <f t="shared" si="2"/>
        <v>891.9170458391308</v>
      </c>
      <c r="J16" s="166">
        <f t="shared" si="3"/>
        <v>2384.95959903062</v>
      </c>
      <c r="K16" s="148">
        <f t="shared" si="4"/>
        <v>18.853435565459446</v>
      </c>
      <c r="L16" s="28"/>
      <c r="M16" s="369">
        <v>31.386941199226307</v>
      </c>
      <c r="N16" s="370">
        <v>18.75</v>
      </c>
      <c r="O16" s="9"/>
      <c r="P16" s="114"/>
      <c r="Q16" s="119"/>
      <c r="U16" s="109"/>
    </row>
    <row r="17" spans="1:21" ht="15.75">
      <c r="A17" s="264">
        <f>A16+1</f>
        <v>6</v>
      </c>
      <c r="B17" s="296" t="s">
        <v>105</v>
      </c>
      <c r="C17" s="297" t="s">
        <v>35</v>
      </c>
      <c r="D17" s="138">
        <v>1</v>
      </c>
      <c r="E17" s="336">
        <v>79.2</v>
      </c>
      <c r="F17" s="217">
        <f t="shared" si="5"/>
        <v>14.754352030947775</v>
      </c>
      <c r="G17" s="214">
        <f t="shared" si="0"/>
        <v>1168.5446808510637</v>
      </c>
      <c r="H17" s="138">
        <f t="shared" si="1"/>
        <v>8.46087316211033</v>
      </c>
      <c r="I17" s="214">
        <f t="shared" si="2"/>
        <v>670.1011544391381</v>
      </c>
      <c r="J17" s="142">
        <f t="shared" si="3"/>
        <v>1838.6458352902018</v>
      </c>
      <c r="K17" s="148">
        <f t="shared" si="4"/>
        <v>23.215225193058103</v>
      </c>
      <c r="L17" s="28"/>
      <c r="M17" s="369">
        <v>39.23624835589942</v>
      </c>
      <c r="N17" s="370">
        <v>22.5</v>
      </c>
      <c r="O17" s="9"/>
      <c r="P17" s="114"/>
      <c r="Q17" s="119"/>
      <c r="U17" s="109"/>
    </row>
    <row r="18" spans="1:21" ht="15.75">
      <c r="A18" s="264">
        <f>A17+1</f>
        <v>7</v>
      </c>
      <c r="B18" s="296" t="s">
        <v>106</v>
      </c>
      <c r="C18" s="297" t="s">
        <v>35</v>
      </c>
      <c r="D18" s="138">
        <v>1</v>
      </c>
      <c r="E18" s="336">
        <v>149.60000000000002</v>
      </c>
      <c r="F18" s="217">
        <f t="shared" si="5"/>
        <v>18.034816247582203</v>
      </c>
      <c r="G18" s="214">
        <f t="shared" si="0"/>
        <v>2698.008510638298</v>
      </c>
      <c r="H18" s="138">
        <f t="shared" si="1"/>
        <v>8.46087316211033</v>
      </c>
      <c r="I18" s="214">
        <f t="shared" si="2"/>
        <v>1265.7466250517055</v>
      </c>
      <c r="J18" s="142">
        <f t="shared" si="3"/>
        <v>3963.7551356900035</v>
      </c>
      <c r="K18" s="148">
        <f t="shared" si="4"/>
        <v>26.49568940969253</v>
      </c>
      <c r="L18" s="28"/>
      <c r="M18" s="369">
        <v>47.95998684719535</v>
      </c>
      <c r="N18" s="370">
        <v>22.5</v>
      </c>
      <c r="O18" s="9"/>
      <c r="P18" s="114"/>
      <c r="Q18" s="119"/>
      <c r="U18" s="109"/>
    </row>
    <row r="19" spans="1:21" ht="15.75">
      <c r="A19" s="264">
        <f>A18+1</f>
        <v>8</v>
      </c>
      <c r="B19" s="296" t="s">
        <v>107</v>
      </c>
      <c r="C19" s="297" t="s">
        <v>114</v>
      </c>
      <c r="D19" s="138">
        <v>1</v>
      </c>
      <c r="E19" s="336">
        <v>2</v>
      </c>
      <c r="F19" s="217">
        <f t="shared" si="5"/>
        <v>180.2707930367505</v>
      </c>
      <c r="G19" s="214">
        <f t="shared" si="0"/>
        <v>360.541586073501</v>
      </c>
      <c r="H19" s="138">
        <f t="shared" si="1"/>
        <v>20.682134396269696</v>
      </c>
      <c r="I19" s="214">
        <f t="shared" si="2"/>
        <v>41.36426879253939</v>
      </c>
      <c r="J19" s="142">
        <f t="shared" si="3"/>
        <v>401.9058548660404</v>
      </c>
      <c r="K19" s="148">
        <f t="shared" si="4"/>
        <v>200.9529274330202</v>
      </c>
      <c r="L19" s="28"/>
      <c r="M19" s="369">
        <v>479.3941199226306</v>
      </c>
      <c r="N19" s="370">
        <v>55</v>
      </c>
      <c r="O19" s="9"/>
      <c r="P19" s="355" t="s">
        <v>467</v>
      </c>
      <c r="Q19" s="119"/>
      <c r="U19" s="109"/>
    </row>
    <row r="20" spans="1:21" ht="15.75">
      <c r="A20" s="264">
        <f aca="true" t="shared" si="7" ref="A20">A19+1</f>
        <v>9</v>
      </c>
      <c r="B20" s="296" t="s">
        <v>108</v>
      </c>
      <c r="C20" s="297" t="s">
        <v>114</v>
      </c>
      <c r="D20" s="138">
        <v>1</v>
      </c>
      <c r="E20" s="336">
        <v>3</v>
      </c>
      <c r="F20" s="217">
        <f t="shared" si="5"/>
        <v>248.74274661508701</v>
      </c>
      <c r="G20" s="214">
        <f t="shared" si="0"/>
        <v>746.228239845261</v>
      </c>
      <c r="H20" s="138">
        <f t="shared" si="1"/>
        <v>20.682134396269696</v>
      </c>
      <c r="I20" s="214">
        <f t="shared" si="2"/>
        <v>62.04640318880909</v>
      </c>
      <c r="J20" s="142">
        <f t="shared" si="3"/>
        <v>808.2746430340701</v>
      </c>
      <c r="K20" s="148">
        <f t="shared" si="4"/>
        <v>269.4248810113567</v>
      </c>
      <c r="L20" s="28"/>
      <c r="M20" s="369">
        <v>661.4815860735009</v>
      </c>
      <c r="N20" s="370">
        <v>55</v>
      </c>
      <c r="O20" s="9"/>
      <c r="P20" s="355" t="s">
        <v>467</v>
      </c>
      <c r="Q20" s="119"/>
      <c r="U20" s="109"/>
    </row>
    <row r="21" spans="1:21" ht="15.75">
      <c r="A21" s="264">
        <f>A20+1</f>
        <v>10</v>
      </c>
      <c r="B21" s="296" t="s">
        <v>109</v>
      </c>
      <c r="C21" s="297" t="s">
        <v>114</v>
      </c>
      <c r="D21" s="138">
        <v>1</v>
      </c>
      <c r="E21" s="336">
        <v>1</v>
      </c>
      <c r="F21" s="217">
        <f t="shared" si="5"/>
        <v>47.79497098646035</v>
      </c>
      <c r="G21" s="214">
        <f t="shared" si="0"/>
        <v>47.79497098646035</v>
      </c>
      <c r="H21" s="138">
        <f t="shared" si="1"/>
        <v>9.400970180122588</v>
      </c>
      <c r="I21" s="214">
        <f t="shared" si="2"/>
        <v>9.400970180122588</v>
      </c>
      <c r="J21" s="142">
        <f t="shared" si="3"/>
        <v>57.19594116658294</v>
      </c>
      <c r="K21" s="148">
        <f t="shared" si="4"/>
        <v>57.19594116658294</v>
      </c>
      <c r="L21" s="28"/>
      <c r="M21" s="369">
        <v>127.101166344294</v>
      </c>
      <c r="N21" s="370">
        <v>25</v>
      </c>
      <c r="O21" s="9"/>
      <c r="P21" s="355" t="s">
        <v>467</v>
      </c>
      <c r="Q21" s="119"/>
      <c r="U21" s="109"/>
    </row>
    <row r="22" spans="1:21" ht="15.75">
      <c r="A22" s="264">
        <f>A21+1</f>
        <v>11</v>
      </c>
      <c r="B22" s="296" t="s">
        <v>110</v>
      </c>
      <c r="C22" s="297" t="s">
        <v>115</v>
      </c>
      <c r="D22" s="138">
        <v>1</v>
      </c>
      <c r="E22" s="336">
        <v>1</v>
      </c>
      <c r="F22" s="217">
        <f t="shared" si="5"/>
        <v>10.817021276595746</v>
      </c>
      <c r="G22" s="214">
        <f t="shared" si="0"/>
        <v>10.817021276595746</v>
      </c>
      <c r="H22" s="138">
        <f t="shared" si="1"/>
        <v>2.5852667995337124</v>
      </c>
      <c r="I22" s="214">
        <f t="shared" si="2"/>
        <v>2.5852667995337124</v>
      </c>
      <c r="J22" s="142">
        <f t="shared" si="3"/>
        <v>13.402288076129459</v>
      </c>
      <c r="K22" s="148">
        <f t="shared" si="4"/>
        <v>13.402288076129459</v>
      </c>
      <c r="L22" s="28"/>
      <c r="M22" s="369">
        <v>28.765704680851066</v>
      </c>
      <c r="N22" s="370">
        <v>6.875000000000001</v>
      </c>
      <c r="O22" s="9"/>
      <c r="P22" s="355" t="s">
        <v>467</v>
      </c>
      <c r="Q22" s="119"/>
      <c r="U22" s="109"/>
    </row>
    <row r="23" spans="1:21" ht="15.75">
      <c r="A23" s="264">
        <f aca="true" t="shared" si="8" ref="A23">A22+1</f>
        <v>12</v>
      </c>
      <c r="B23" s="296" t="s">
        <v>111</v>
      </c>
      <c r="C23" s="297" t="s">
        <v>115</v>
      </c>
      <c r="D23" s="162">
        <v>1</v>
      </c>
      <c r="E23" s="336">
        <v>236</v>
      </c>
      <c r="F23" s="226">
        <f t="shared" si="5"/>
        <v>5.408510638297873</v>
      </c>
      <c r="G23" s="164">
        <f t="shared" si="0"/>
        <v>1276.408510638298</v>
      </c>
      <c r="H23" s="162">
        <f t="shared" si="1"/>
        <v>5.170533599067425</v>
      </c>
      <c r="I23" s="164">
        <f t="shared" si="2"/>
        <v>1220.2459293799122</v>
      </c>
      <c r="J23" s="166">
        <f t="shared" si="3"/>
        <v>2496.65444001821</v>
      </c>
      <c r="K23" s="197">
        <f t="shared" si="4"/>
        <v>10.579044237365297</v>
      </c>
      <c r="L23" s="110"/>
      <c r="M23" s="369">
        <v>14.382852340425533</v>
      </c>
      <c r="N23" s="370">
        <v>13.750000000000002</v>
      </c>
      <c r="O23" s="9"/>
      <c r="P23" s="355" t="s">
        <v>480</v>
      </c>
      <c r="Q23" s="119"/>
      <c r="U23" s="109"/>
    </row>
    <row r="24" spans="1:21" ht="15.75">
      <c r="A24" s="264">
        <f>A23+1</f>
        <v>13</v>
      </c>
      <c r="B24" s="296" t="s">
        <v>112</v>
      </c>
      <c r="C24" s="297" t="s">
        <v>114</v>
      </c>
      <c r="D24" s="162">
        <v>1</v>
      </c>
      <c r="E24" s="336">
        <v>1</v>
      </c>
      <c r="F24" s="226">
        <f t="shared" si="5"/>
        <v>10.817021276595746</v>
      </c>
      <c r="G24" s="164">
        <f t="shared" si="0"/>
        <v>10.817021276595746</v>
      </c>
      <c r="H24" s="162">
        <f t="shared" si="1"/>
        <v>2.5852667995337124</v>
      </c>
      <c r="I24" s="164">
        <f t="shared" si="2"/>
        <v>2.5852667995337124</v>
      </c>
      <c r="J24" s="166">
        <f t="shared" si="3"/>
        <v>13.402288076129459</v>
      </c>
      <c r="K24" s="197">
        <f t="shared" si="4"/>
        <v>13.402288076129459</v>
      </c>
      <c r="L24" s="110"/>
      <c r="M24" s="369">
        <v>28.765704680851066</v>
      </c>
      <c r="N24" s="370">
        <v>6.875000000000001</v>
      </c>
      <c r="O24" s="9"/>
      <c r="P24" s="355" t="s">
        <v>467</v>
      </c>
      <c r="Q24" s="119"/>
      <c r="U24" s="109"/>
    </row>
    <row r="25" spans="1:21" ht="16.5" thickBot="1">
      <c r="A25" s="275">
        <f>A24+1</f>
        <v>14</v>
      </c>
      <c r="B25" s="301" t="s">
        <v>113</v>
      </c>
      <c r="C25" s="302" t="s">
        <v>115</v>
      </c>
      <c r="D25" s="187">
        <v>1</v>
      </c>
      <c r="E25" s="340">
        <v>6</v>
      </c>
      <c r="F25" s="278">
        <f t="shared" si="5"/>
        <v>249.40425531914894</v>
      </c>
      <c r="G25" s="209">
        <f t="shared" si="0"/>
        <v>1496.4255319148938</v>
      </c>
      <c r="H25" s="187">
        <f t="shared" si="1"/>
        <v>25.335614635430378</v>
      </c>
      <c r="I25" s="209">
        <f t="shared" si="2"/>
        <v>152.01368781258228</v>
      </c>
      <c r="J25" s="211">
        <f t="shared" si="3"/>
        <v>1648.439219727476</v>
      </c>
      <c r="K25" s="212">
        <f t="shared" si="4"/>
        <v>274.7398699545793</v>
      </c>
      <c r="L25" s="110"/>
      <c r="M25" s="369">
        <v>663.2407361702128</v>
      </c>
      <c r="N25" s="370">
        <v>67.375</v>
      </c>
      <c r="O25" s="9"/>
      <c r="P25" s="356" t="s">
        <v>481</v>
      </c>
      <c r="Q25" s="160"/>
      <c r="U25" s="109"/>
    </row>
    <row r="26" spans="6:17" ht="16.5" thickBot="1">
      <c r="F26" s="34"/>
      <c r="G26" s="96">
        <f>SUM(G12:G25)</f>
        <v>14369.356286266926</v>
      </c>
      <c r="H26" s="83"/>
      <c r="I26" s="96">
        <f>SUM(I12:I25)</f>
        <v>10193.801000263227</v>
      </c>
      <c r="J26" s="97"/>
      <c r="K26" s="303"/>
      <c r="M26" s="36"/>
      <c r="N26" s="36"/>
      <c r="P26" s="36"/>
      <c r="Q26" s="36"/>
    </row>
    <row r="27" spans="6:17" ht="16.5" thickBot="1">
      <c r="F27" s="37"/>
      <c r="G27" s="85" t="s">
        <v>20</v>
      </c>
      <c r="H27" s="219">
        <v>0.02</v>
      </c>
      <c r="I27" s="251"/>
      <c r="J27" s="39">
        <f>H27*G26</f>
        <v>287.38712572533854</v>
      </c>
      <c r="K27" s="303"/>
      <c r="M27" s="36"/>
      <c r="N27" s="36"/>
      <c r="P27" s="36"/>
      <c r="Q27" s="36"/>
    </row>
    <row r="28" spans="6:17" ht="16.5" thickBot="1">
      <c r="F28" s="34"/>
      <c r="G28" s="40"/>
      <c r="H28" s="220"/>
      <c r="I28" s="252"/>
      <c r="J28" s="41"/>
      <c r="K28" s="303"/>
      <c r="M28" s="36"/>
      <c r="N28" s="36"/>
      <c r="P28" s="36"/>
      <c r="Q28" s="36"/>
    </row>
    <row r="29" spans="6:17" ht="16.5" thickBot="1">
      <c r="F29" s="37"/>
      <c r="G29" s="38" t="s">
        <v>21</v>
      </c>
      <c r="H29" s="219"/>
      <c r="I29" s="251"/>
      <c r="J29" s="39">
        <f>SUM(J11:J27)</f>
        <v>24850.54441225549</v>
      </c>
      <c r="K29" s="303"/>
      <c r="M29" s="36"/>
      <c r="N29" s="36"/>
      <c r="P29" s="36"/>
      <c r="Q29" s="36"/>
    </row>
    <row r="30" spans="6:17" ht="16.5" thickBot="1">
      <c r="F30" s="42"/>
      <c r="G30" s="43"/>
      <c r="H30" s="221"/>
      <c r="I30" s="253"/>
      <c r="J30" s="44"/>
      <c r="K30" s="303"/>
      <c r="M30" s="36"/>
      <c r="N30" s="36"/>
      <c r="P30" s="36"/>
      <c r="Q30" s="36"/>
    </row>
    <row r="31" spans="6:17" ht="15.75">
      <c r="F31" s="45"/>
      <c r="G31" s="86" t="s">
        <v>22</v>
      </c>
      <c r="H31" s="222">
        <v>0.08</v>
      </c>
      <c r="I31" s="254"/>
      <c r="J31" s="47">
        <f>J29*H31</f>
        <v>1988.0435529804392</v>
      </c>
      <c r="K31" s="303"/>
      <c r="M31" s="36"/>
      <c r="N31" s="36"/>
      <c r="P31" s="36"/>
      <c r="Q31" s="36"/>
    </row>
    <row r="32" spans="6:17" ht="16.5" thickBot="1">
      <c r="F32" s="48"/>
      <c r="G32" s="87" t="s">
        <v>23</v>
      </c>
      <c r="H32" s="223"/>
      <c r="I32" s="255"/>
      <c r="J32" s="50">
        <f>J29+J31</f>
        <v>26838.58796523593</v>
      </c>
      <c r="K32" s="303"/>
      <c r="M32" s="36"/>
      <c r="N32" s="36"/>
      <c r="P32" s="36"/>
      <c r="Q32" s="36"/>
    </row>
    <row r="33" spans="6:17" ht="16.5" thickBot="1">
      <c r="F33" s="51"/>
      <c r="G33" s="88"/>
      <c r="H33" s="224"/>
      <c r="I33" s="256"/>
      <c r="J33" s="53"/>
      <c r="K33" s="303"/>
      <c r="M33" s="36"/>
      <c r="N33" s="36"/>
      <c r="P33" s="36"/>
      <c r="Q33" s="36"/>
    </row>
    <row r="34" spans="6:17" ht="15.75">
      <c r="F34" s="54"/>
      <c r="G34" s="86" t="s">
        <v>24</v>
      </c>
      <c r="H34" s="222">
        <v>0.08</v>
      </c>
      <c r="I34" s="254"/>
      <c r="J34" s="47">
        <f>J32*H34</f>
        <v>2147.0870372188742</v>
      </c>
      <c r="K34" s="303"/>
      <c r="M34" s="36"/>
      <c r="N34" s="36"/>
      <c r="P34" s="36"/>
      <c r="Q34" s="36"/>
    </row>
    <row r="35" spans="6:17" ht="16.5" thickBot="1">
      <c r="F35" s="48"/>
      <c r="G35" s="87" t="s">
        <v>23</v>
      </c>
      <c r="H35" s="223"/>
      <c r="I35" s="255"/>
      <c r="J35" s="50">
        <f>J32+J34</f>
        <v>28985.675002454802</v>
      </c>
      <c r="K35" s="303"/>
      <c r="M35" s="36"/>
      <c r="N35" s="36"/>
      <c r="P35" s="36"/>
      <c r="Q35" s="36"/>
    </row>
    <row r="36" spans="6:17" ht="16.5" thickBot="1">
      <c r="F36" s="51"/>
      <c r="G36" s="88"/>
      <c r="H36" s="224"/>
      <c r="I36" s="256"/>
      <c r="J36" s="53"/>
      <c r="K36" s="303"/>
      <c r="M36" s="36"/>
      <c r="N36" s="36"/>
      <c r="P36" s="36"/>
      <c r="Q36" s="36"/>
    </row>
    <row r="37" spans="6:17" ht="15.75">
      <c r="F37" s="54"/>
      <c r="G37" s="89" t="s">
        <v>25</v>
      </c>
      <c r="H37" s="222">
        <v>0.18</v>
      </c>
      <c r="I37" s="254"/>
      <c r="J37" s="55">
        <f>J35*H37</f>
        <v>5217.421500441864</v>
      </c>
      <c r="K37" s="303"/>
      <c r="M37" s="36"/>
      <c r="N37" s="36"/>
      <c r="P37" s="36"/>
      <c r="Q37" s="36"/>
    </row>
    <row r="38" spans="6:17" ht="16.5" thickBot="1">
      <c r="F38" s="48"/>
      <c r="G38" s="90" t="s">
        <v>26</v>
      </c>
      <c r="H38" s="225" t="s">
        <v>9</v>
      </c>
      <c r="I38" s="257"/>
      <c r="J38" s="58">
        <f>J35+J37</f>
        <v>34203.09650289667</v>
      </c>
      <c r="K38" s="303"/>
      <c r="M38" s="36"/>
      <c r="N38" s="36"/>
      <c r="P38" s="36"/>
      <c r="Q38" s="36"/>
    </row>
    <row r="39" spans="13:17" ht="15.75">
      <c r="M39" s="36"/>
      <c r="N39" s="36"/>
      <c r="P39" s="36"/>
      <c r="Q39" s="36"/>
    </row>
    <row r="40" spans="13:17" ht="15.75">
      <c r="M40" s="36"/>
      <c r="N40" s="36"/>
      <c r="P40" s="36"/>
      <c r="Q40" s="36"/>
    </row>
    <row r="41" spans="10:17" ht="15.75">
      <c r="J41" s="59"/>
      <c r="M41" s="36"/>
      <c r="N41" s="36"/>
      <c r="P41" s="36"/>
      <c r="Q41" s="36"/>
    </row>
    <row r="42" spans="13:17" ht="15.75">
      <c r="M42" s="36"/>
      <c r="N42" s="36"/>
      <c r="P42" s="36"/>
      <c r="Q42" s="36"/>
    </row>
  </sheetData>
  <sheetProtection algorithmName="SHA-512" hashValue="Z+rK/JtbF0VsUSsX42zXZ1o32CL4Zja1Ntvce29CM4nfd6CldnksdJj5u5dcdLvRpznF6YFoHB+cOEcBeSvCPA==" saltValue="FIAYzhRunawoTBB2OZEmWg==" spinCount="100000" sheet="1" objects="1" scenarios="1"/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92"/>
  <sheetViews>
    <sheetView showGridLines="0" zoomScale="70" zoomScaleNormal="70" zoomScalePageLayoutView="115" workbookViewId="0" topLeftCell="A1">
      <pane ySplit="9" topLeftCell="A62" activePane="bottomLeft" state="frozen"/>
      <selection pane="topLeft" activeCell="A292" sqref="A292:XFD292"/>
      <selection pane="bottomLeft" activeCell="K89" sqref="K89:K91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8.75" thickBot="1">
      <c r="A1" s="8"/>
      <c r="B1" s="407"/>
      <c r="C1" s="407"/>
      <c r="D1" s="407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408" t="s">
        <v>460</v>
      </c>
      <c r="B2" s="409"/>
      <c r="C2" s="16"/>
      <c r="D2" s="10"/>
      <c r="E2" s="9"/>
      <c r="F2" s="10"/>
      <c r="G2" s="17"/>
      <c r="H2" s="410" t="s">
        <v>445</v>
      </c>
      <c r="I2" s="411"/>
      <c r="J2" s="412"/>
      <c r="K2" s="18"/>
      <c r="L2" s="18"/>
      <c r="M2" s="14"/>
      <c r="N2" s="19"/>
      <c r="P2" s="14"/>
      <c r="Q2" s="19"/>
    </row>
    <row r="3" spans="1:17" ht="16.5" customHeight="1" thickBot="1">
      <c r="A3" s="413"/>
      <c r="B3" s="413"/>
      <c r="C3" s="413"/>
      <c r="D3" s="413"/>
      <c r="E3" s="413"/>
      <c r="F3" s="413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413"/>
      <c r="B4" s="413"/>
      <c r="C4" s="413"/>
      <c r="D4" s="413"/>
      <c r="E4" s="413"/>
      <c r="F4" s="413"/>
      <c r="G4" s="21"/>
      <c r="H4" s="77">
        <f>J181</f>
        <v>0</v>
      </c>
      <c r="I4" s="78">
        <f>H4*J4</f>
        <v>0</v>
      </c>
      <c r="J4" s="79">
        <f>TOTAL!C7</f>
        <v>2.6593</v>
      </c>
      <c r="K4" s="18"/>
      <c r="L4" s="18"/>
      <c r="M4" s="14"/>
      <c r="N4" s="19"/>
      <c r="P4" s="14"/>
      <c r="Q4" s="19"/>
    </row>
    <row r="5" spans="1:17" ht="15.75">
      <c r="A5" s="406"/>
      <c r="B5" s="406"/>
      <c r="C5" s="406"/>
      <c r="D5" s="406"/>
      <c r="E5" s="406"/>
      <c r="F5" s="406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401"/>
      <c r="B6" s="401"/>
      <c r="C6" s="401"/>
      <c r="D6" s="401"/>
      <c r="E6" s="401"/>
      <c r="F6" s="401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86" t="s">
        <v>429</v>
      </c>
      <c r="B7" s="388" t="s">
        <v>430</v>
      </c>
      <c r="C7" s="404" t="s">
        <v>434</v>
      </c>
      <c r="D7" s="394" t="s">
        <v>435</v>
      </c>
      <c r="E7" s="394"/>
      <c r="F7" s="394" t="s">
        <v>438</v>
      </c>
      <c r="G7" s="394"/>
      <c r="H7" s="394" t="s">
        <v>440</v>
      </c>
      <c r="I7" s="394"/>
      <c r="J7" s="395" t="s">
        <v>433</v>
      </c>
      <c r="K7" s="397" t="s">
        <v>441</v>
      </c>
      <c r="L7" s="80"/>
      <c r="M7" s="399" t="s">
        <v>443</v>
      </c>
      <c r="N7" s="392" t="s">
        <v>444</v>
      </c>
      <c r="O7" s="30"/>
      <c r="P7" s="399" t="s">
        <v>447</v>
      </c>
      <c r="Q7" s="392" t="s">
        <v>448</v>
      </c>
    </row>
    <row r="8" spans="1:17" ht="15.75">
      <c r="A8" s="387"/>
      <c r="B8" s="389"/>
      <c r="C8" s="418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416"/>
      <c r="K8" s="417"/>
      <c r="L8" s="80"/>
      <c r="M8" s="400"/>
      <c r="N8" s="393"/>
      <c r="O8" s="30"/>
      <c r="P8" s="400"/>
      <c r="Q8" s="393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145"/>
      <c r="B10" s="136"/>
      <c r="C10" s="135"/>
      <c r="D10" s="136"/>
      <c r="E10" s="136"/>
      <c r="F10" s="136"/>
      <c r="G10" s="136"/>
      <c r="H10" s="136"/>
      <c r="I10" s="136"/>
      <c r="J10" s="136"/>
      <c r="K10" s="146"/>
      <c r="L10" s="31"/>
      <c r="M10" s="157"/>
      <c r="N10" s="158"/>
      <c r="P10" s="157"/>
      <c r="Q10" s="158"/>
    </row>
    <row r="11" spans="1:17" s="33" customFormat="1" ht="15.75">
      <c r="A11" s="195"/>
      <c r="B11" s="191"/>
      <c r="C11" s="192"/>
      <c r="D11" s="192"/>
      <c r="E11" s="190"/>
      <c r="F11" s="190"/>
      <c r="G11" s="190"/>
      <c r="H11" s="190"/>
      <c r="I11" s="190"/>
      <c r="J11" s="190"/>
      <c r="K11" s="196"/>
      <c r="L11" s="32"/>
      <c r="M11" s="200"/>
      <c r="N11" s="201"/>
      <c r="O11" s="9"/>
      <c r="P11" s="200"/>
      <c r="Q11" s="201"/>
    </row>
    <row r="12" spans="1:21" ht="15.75">
      <c r="A12" s="147">
        <v>1</v>
      </c>
      <c r="B12" s="193" t="s">
        <v>490</v>
      </c>
      <c r="C12" s="137" t="s">
        <v>491</v>
      </c>
      <c r="D12" s="138">
        <v>1</v>
      </c>
      <c r="E12" s="421">
        <v>1</v>
      </c>
      <c r="F12" s="139">
        <f>M12/$J$4</f>
        <v>0</v>
      </c>
      <c r="G12" s="140">
        <f>F12*E12</f>
        <v>0</v>
      </c>
      <c r="H12" s="141">
        <f>N12/$J$4</f>
        <v>451.2465686458843</v>
      </c>
      <c r="I12" s="140">
        <f>H12*E12</f>
        <v>451.2465686458843</v>
      </c>
      <c r="J12" s="142">
        <f>G12+I12</f>
        <v>451.2465686458843</v>
      </c>
      <c r="K12" s="148">
        <f>J12/E12</f>
        <v>451.2465686458843</v>
      </c>
      <c r="L12" s="28"/>
      <c r="M12" s="118">
        <v>0</v>
      </c>
      <c r="N12" s="119">
        <v>1200</v>
      </c>
      <c r="O12" s="9"/>
      <c r="P12" s="118"/>
      <c r="Q12" s="119"/>
      <c r="U12" s="109"/>
    </row>
    <row r="13" spans="1:21" ht="15.75">
      <c r="A13" s="147">
        <v>2</v>
      </c>
      <c r="B13" s="422" t="s">
        <v>492</v>
      </c>
      <c r="C13" s="137" t="s">
        <v>491</v>
      </c>
      <c r="D13" s="423">
        <v>1</v>
      </c>
      <c r="E13" s="424">
        <v>1</v>
      </c>
      <c r="F13" s="139">
        <f aca="true" t="shared" si="0" ref="F13:F75">M13/$J$4</f>
        <v>0</v>
      </c>
      <c r="G13" s="140">
        <f aca="true" t="shared" si="1" ref="G13:G75">F13*E13</f>
        <v>0</v>
      </c>
      <c r="H13" s="141">
        <f aca="true" t="shared" si="2" ref="H13:H75">N13/$J$4</f>
        <v>940.0970180122589</v>
      </c>
      <c r="I13" s="140">
        <f aca="true" t="shared" si="3" ref="I13:I75">H13*E13</f>
        <v>940.0970180122589</v>
      </c>
      <c r="J13" s="142">
        <f aca="true" t="shared" si="4" ref="J13:J75">G13+I13</f>
        <v>940.0970180122589</v>
      </c>
      <c r="K13" s="148">
        <f aca="true" t="shared" si="5" ref="K13:K75">J13/E13</f>
        <v>940.0970180122589</v>
      </c>
      <c r="L13" s="28"/>
      <c r="M13" s="118">
        <v>0</v>
      </c>
      <c r="N13" s="119">
        <v>2500</v>
      </c>
      <c r="O13" s="9"/>
      <c r="P13" s="118"/>
      <c r="Q13" s="119"/>
      <c r="U13" s="109"/>
    </row>
    <row r="14" spans="1:21" ht="15.75">
      <c r="A14" s="147">
        <v>3</v>
      </c>
      <c r="B14" s="422" t="s">
        <v>493</v>
      </c>
      <c r="C14" s="137" t="s">
        <v>491</v>
      </c>
      <c r="D14" s="423">
        <v>1</v>
      </c>
      <c r="E14" s="424">
        <v>1</v>
      </c>
      <c r="F14" s="139">
        <f t="shared" si="0"/>
        <v>676.8698529688264</v>
      </c>
      <c r="G14" s="140">
        <f t="shared" si="1"/>
        <v>676.8698529688264</v>
      </c>
      <c r="H14" s="141">
        <f t="shared" si="2"/>
        <v>188.01940360245177</v>
      </c>
      <c r="I14" s="140">
        <f t="shared" si="3"/>
        <v>188.01940360245177</v>
      </c>
      <c r="J14" s="142">
        <f t="shared" si="4"/>
        <v>864.8892565712782</v>
      </c>
      <c r="K14" s="148">
        <f t="shared" si="5"/>
        <v>864.8892565712782</v>
      </c>
      <c r="L14" s="28"/>
      <c r="M14" s="118">
        <v>1800</v>
      </c>
      <c r="N14" s="119">
        <v>500</v>
      </c>
      <c r="O14" s="9"/>
      <c r="P14" s="118"/>
      <c r="Q14" s="119"/>
      <c r="U14" s="109"/>
    </row>
    <row r="15" spans="1:21" ht="15.75">
      <c r="A15" s="147">
        <v>4</v>
      </c>
      <c r="B15" s="193" t="s">
        <v>494</v>
      </c>
      <c r="C15" s="137" t="s">
        <v>495</v>
      </c>
      <c r="D15" s="138">
        <v>1</v>
      </c>
      <c r="E15" s="421">
        <v>1.5</v>
      </c>
      <c r="F15" s="139">
        <f aca="true" t="shared" si="6" ref="F15:F64">M15/$J$4</f>
        <v>0</v>
      </c>
      <c r="G15" s="140">
        <f aca="true" t="shared" si="7" ref="G15:G64">F15*E15</f>
        <v>0</v>
      </c>
      <c r="H15" s="141">
        <f aca="true" t="shared" si="8" ref="H15:H64">N15/$J$4</f>
        <v>0</v>
      </c>
      <c r="I15" s="140">
        <f aca="true" t="shared" si="9" ref="I15:I64">H15*E15</f>
        <v>0</v>
      </c>
      <c r="J15" s="142">
        <f aca="true" t="shared" si="10" ref="J15:J64">G15+I15</f>
        <v>0</v>
      </c>
      <c r="K15" s="148">
        <f aca="true" t="shared" si="11" ref="K15:K64">J15/E15</f>
        <v>0</v>
      </c>
      <c r="L15" s="28"/>
      <c r="M15" s="118">
        <v>0</v>
      </c>
      <c r="N15" s="119">
        <v>0</v>
      </c>
      <c r="O15" s="9"/>
      <c r="P15" s="118"/>
      <c r="Q15" s="119"/>
      <c r="U15" s="109"/>
    </row>
    <row r="16" spans="1:21" ht="15.75">
      <c r="A16" s="147"/>
      <c r="B16" s="193"/>
      <c r="C16" s="137"/>
      <c r="D16" s="138"/>
      <c r="E16" s="194"/>
      <c r="F16" s="139">
        <f t="shared" si="6"/>
        <v>0</v>
      </c>
      <c r="G16" s="140">
        <f t="shared" si="7"/>
        <v>0</v>
      </c>
      <c r="H16" s="141">
        <f t="shared" si="8"/>
        <v>0</v>
      </c>
      <c r="I16" s="140">
        <f t="shared" si="9"/>
        <v>0</v>
      </c>
      <c r="J16" s="142">
        <f t="shared" si="10"/>
        <v>0</v>
      </c>
      <c r="K16" s="148" t="e">
        <f t="shared" si="11"/>
        <v>#DIV/0!</v>
      </c>
      <c r="L16" s="28"/>
      <c r="M16" s="118">
        <v>0</v>
      </c>
      <c r="N16" s="119">
        <v>0</v>
      </c>
      <c r="O16" s="9"/>
      <c r="P16" s="118"/>
      <c r="Q16" s="119"/>
      <c r="U16" s="109"/>
    </row>
    <row r="17" spans="1:21" ht="15.75">
      <c r="A17" s="147"/>
      <c r="B17" s="193"/>
      <c r="C17" s="137"/>
      <c r="D17" s="138"/>
      <c r="E17" s="194"/>
      <c r="F17" s="139">
        <f t="shared" si="6"/>
        <v>0</v>
      </c>
      <c r="G17" s="140">
        <f t="shared" si="7"/>
        <v>0</v>
      </c>
      <c r="H17" s="141">
        <f t="shared" si="8"/>
        <v>0</v>
      </c>
      <c r="I17" s="140">
        <f t="shared" si="9"/>
        <v>0</v>
      </c>
      <c r="J17" s="142">
        <f t="shared" si="10"/>
        <v>0</v>
      </c>
      <c r="K17" s="148" t="e">
        <f t="shared" si="11"/>
        <v>#DIV/0!</v>
      </c>
      <c r="L17" s="28"/>
      <c r="M17" s="118">
        <v>0</v>
      </c>
      <c r="N17" s="119">
        <v>0</v>
      </c>
      <c r="O17" s="9"/>
      <c r="P17" s="118"/>
      <c r="Q17" s="119"/>
      <c r="U17" s="109"/>
    </row>
    <row r="18" spans="1:21" ht="15.75">
      <c r="A18" s="147"/>
      <c r="B18" s="193"/>
      <c r="C18" s="137"/>
      <c r="D18" s="138"/>
      <c r="E18" s="194"/>
      <c r="F18" s="139">
        <f t="shared" si="6"/>
        <v>0</v>
      </c>
      <c r="G18" s="140">
        <f t="shared" si="7"/>
        <v>0</v>
      </c>
      <c r="H18" s="141">
        <f t="shared" si="8"/>
        <v>0</v>
      </c>
      <c r="I18" s="140">
        <f t="shared" si="9"/>
        <v>0</v>
      </c>
      <c r="J18" s="142">
        <f t="shared" si="10"/>
        <v>0</v>
      </c>
      <c r="K18" s="148" t="e">
        <f t="shared" si="11"/>
        <v>#DIV/0!</v>
      </c>
      <c r="L18" s="28"/>
      <c r="M18" s="118">
        <v>0</v>
      </c>
      <c r="N18" s="119">
        <v>0</v>
      </c>
      <c r="O18" s="9"/>
      <c r="P18" s="118"/>
      <c r="Q18" s="119"/>
      <c r="U18" s="109"/>
    </row>
    <row r="19" spans="1:21" ht="15.75">
      <c r="A19" s="147"/>
      <c r="B19" s="193"/>
      <c r="C19" s="137"/>
      <c r="D19" s="138"/>
      <c r="E19" s="194"/>
      <c r="F19" s="139">
        <f t="shared" si="6"/>
        <v>0</v>
      </c>
      <c r="G19" s="140">
        <f t="shared" si="7"/>
        <v>0</v>
      </c>
      <c r="H19" s="141">
        <f t="shared" si="8"/>
        <v>0</v>
      </c>
      <c r="I19" s="140">
        <f t="shared" si="9"/>
        <v>0</v>
      </c>
      <c r="J19" s="142">
        <f t="shared" si="10"/>
        <v>0</v>
      </c>
      <c r="K19" s="148" t="e">
        <f t="shared" si="11"/>
        <v>#DIV/0!</v>
      </c>
      <c r="L19" s="28"/>
      <c r="M19" s="118">
        <v>0</v>
      </c>
      <c r="N19" s="119">
        <v>0</v>
      </c>
      <c r="O19" s="9"/>
      <c r="P19" s="118"/>
      <c r="Q19" s="119"/>
      <c r="U19" s="109"/>
    </row>
    <row r="20" spans="1:21" ht="15.75">
      <c r="A20" s="147"/>
      <c r="B20" s="193"/>
      <c r="C20" s="137"/>
      <c r="D20" s="138"/>
      <c r="E20" s="194"/>
      <c r="F20" s="139">
        <f t="shared" si="6"/>
        <v>0</v>
      </c>
      <c r="G20" s="140">
        <f t="shared" si="7"/>
        <v>0</v>
      </c>
      <c r="H20" s="141">
        <f t="shared" si="8"/>
        <v>0</v>
      </c>
      <c r="I20" s="140">
        <f t="shared" si="9"/>
        <v>0</v>
      </c>
      <c r="J20" s="142">
        <f t="shared" si="10"/>
        <v>0</v>
      </c>
      <c r="K20" s="148" t="e">
        <f t="shared" si="11"/>
        <v>#DIV/0!</v>
      </c>
      <c r="L20" s="28"/>
      <c r="M20" s="118">
        <v>0</v>
      </c>
      <c r="N20" s="119">
        <v>0</v>
      </c>
      <c r="O20" s="9"/>
      <c r="P20" s="118"/>
      <c r="Q20" s="119"/>
      <c r="U20" s="109"/>
    </row>
    <row r="21" spans="1:21" ht="15.75">
      <c r="A21" s="147"/>
      <c r="B21" s="193"/>
      <c r="C21" s="137"/>
      <c r="D21" s="138"/>
      <c r="E21" s="194"/>
      <c r="F21" s="139">
        <f t="shared" si="6"/>
        <v>0</v>
      </c>
      <c r="G21" s="140">
        <f t="shared" si="7"/>
        <v>0</v>
      </c>
      <c r="H21" s="141">
        <f t="shared" si="8"/>
        <v>0</v>
      </c>
      <c r="I21" s="140">
        <f t="shared" si="9"/>
        <v>0</v>
      </c>
      <c r="J21" s="142">
        <f t="shared" si="10"/>
        <v>0</v>
      </c>
      <c r="K21" s="148" t="e">
        <f t="shared" si="11"/>
        <v>#DIV/0!</v>
      </c>
      <c r="L21" s="28"/>
      <c r="M21" s="118">
        <v>0</v>
      </c>
      <c r="N21" s="119">
        <v>0</v>
      </c>
      <c r="O21" s="9"/>
      <c r="P21" s="118"/>
      <c r="Q21" s="119"/>
      <c r="U21" s="109"/>
    </row>
    <row r="22" spans="1:21" ht="15.75">
      <c r="A22" s="147"/>
      <c r="B22" s="193"/>
      <c r="C22" s="137"/>
      <c r="D22" s="138"/>
      <c r="E22" s="194"/>
      <c r="F22" s="139">
        <f t="shared" si="6"/>
        <v>0</v>
      </c>
      <c r="G22" s="140">
        <f t="shared" si="7"/>
        <v>0</v>
      </c>
      <c r="H22" s="141">
        <f t="shared" si="8"/>
        <v>0</v>
      </c>
      <c r="I22" s="140">
        <f t="shared" si="9"/>
        <v>0</v>
      </c>
      <c r="J22" s="142">
        <f t="shared" si="10"/>
        <v>0</v>
      </c>
      <c r="K22" s="148" t="e">
        <f t="shared" si="11"/>
        <v>#DIV/0!</v>
      </c>
      <c r="L22" s="28"/>
      <c r="M22" s="118">
        <v>0</v>
      </c>
      <c r="N22" s="119">
        <v>0</v>
      </c>
      <c r="O22" s="9"/>
      <c r="P22" s="118"/>
      <c r="Q22" s="119"/>
      <c r="U22" s="109"/>
    </row>
    <row r="23" spans="1:21" ht="15.75">
      <c r="A23" s="147"/>
      <c r="B23" s="193"/>
      <c r="C23" s="137"/>
      <c r="D23" s="138"/>
      <c r="E23" s="194"/>
      <c r="F23" s="139">
        <f t="shared" si="6"/>
        <v>0</v>
      </c>
      <c r="G23" s="140">
        <f t="shared" si="7"/>
        <v>0</v>
      </c>
      <c r="H23" s="141">
        <f t="shared" si="8"/>
        <v>0</v>
      </c>
      <c r="I23" s="140">
        <f t="shared" si="9"/>
        <v>0</v>
      </c>
      <c r="J23" s="142">
        <f t="shared" si="10"/>
        <v>0</v>
      </c>
      <c r="K23" s="148" t="e">
        <f t="shared" si="11"/>
        <v>#DIV/0!</v>
      </c>
      <c r="L23" s="28"/>
      <c r="M23" s="118">
        <v>0</v>
      </c>
      <c r="N23" s="119">
        <v>0</v>
      </c>
      <c r="O23" s="9"/>
      <c r="P23" s="118"/>
      <c r="Q23" s="119"/>
      <c r="U23" s="109"/>
    </row>
    <row r="24" spans="1:21" ht="15.75">
      <c r="A24" s="147"/>
      <c r="B24" s="193"/>
      <c r="C24" s="137"/>
      <c r="D24" s="138"/>
      <c r="E24" s="194"/>
      <c r="F24" s="139">
        <f t="shared" si="6"/>
        <v>0</v>
      </c>
      <c r="G24" s="140">
        <f t="shared" si="7"/>
        <v>0</v>
      </c>
      <c r="H24" s="141">
        <f t="shared" si="8"/>
        <v>0</v>
      </c>
      <c r="I24" s="140">
        <f t="shared" si="9"/>
        <v>0</v>
      </c>
      <c r="J24" s="142">
        <f t="shared" si="10"/>
        <v>0</v>
      </c>
      <c r="K24" s="148" t="e">
        <f t="shared" si="11"/>
        <v>#DIV/0!</v>
      </c>
      <c r="L24" s="28"/>
      <c r="M24" s="118">
        <v>0</v>
      </c>
      <c r="N24" s="119">
        <v>0</v>
      </c>
      <c r="O24" s="9"/>
      <c r="P24" s="118"/>
      <c r="Q24" s="119"/>
      <c r="U24" s="109"/>
    </row>
    <row r="25" spans="1:21" ht="15.75">
      <c r="A25" s="147"/>
      <c r="B25" s="193"/>
      <c r="C25" s="137"/>
      <c r="D25" s="138"/>
      <c r="E25" s="194"/>
      <c r="F25" s="139">
        <f t="shared" si="6"/>
        <v>0</v>
      </c>
      <c r="G25" s="140">
        <f t="shared" si="7"/>
        <v>0</v>
      </c>
      <c r="H25" s="141">
        <f t="shared" si="8"/>
        <v>0</v>
      </c>
      <c r="I25" s="140">
        <f t="shared" si="9"/>
        <v>0</v>
      </c>
      <c r="J25" s="142">
        <f t="shared" si="10"/>
        <v>0</v>
      </c>
      <c r="K25" s="148" t="e">
        <f t="shared" si="11"/>
        <v>#DIV/0!</v>
      </c>
      <c r="L25" s="28"/>
      <c r="M25" s="118">
        <v>0</v>
      </c>
      <c r="N25" s="119">
        <v>0</v>
      </c>
      <c r="O25" s="9"/>
      <c r="P25" s="118"/>
      <c r="Q25" s="119"/>
      <c r="U25" s="109"/>
    </row>
    <row r="26" spans="1:21" ht="15.75">
      <c r="A26" s="147"/>
      <c r="B26" s="193"/>
      <c r="C26" s="137"/>
      <c r="D26" s="138"/>
      <c r="E26" s="194"/>
      <c r="F26" s="139">
        <f t="shared" si="6"/>
        <v>0</v>
      </c>
      <c r="G26" s="140">
        <f t="shared" si="7"/>
        <v>0</v>
      </c>
      <c r="H26" s="141">
        <f t="shared" si="8"/>
        <v>0</v>
      </c>
      <c r="I26" s="140">
        <f t="shared" si="9"/>
        <v>0</v>
      </c>
      <c r="J26" s="142">
        <f t="shared" si="10"/>
        <v>0</v>
      </c>
      <c r="K26" s="148" t="e">
        <f t="shared" si="11"/>
        <v>#DIV/0!</v>
      </c>
      <c r="L26" s="28"/>
      <c r="M26" s="118">
        <v>0</v>
      </c>
      <c r="N26" s="119">
        <v>0</v>
      </c>
      <c r="O26" s="9"/>
      <c r="P26" s="118"/>
      <c r="Q26" s="119"/>
      <c r="U26" s="109"/>
    </row>
    <row r="27" spans="1:21" ht="15.75">
      <c r="A27" s="147"/>
      <c r="B27" s="193"/>
      <c r="C27" s="137"/>
      <c r="D27" s="138"/>
      <c r="E27" s="194"/>
      <c r="F27" s="139">
        <f t="shared" si="6"/>
        <v>0</v>
      </c>
      <c r="G27" s="140">
        <f t="shared" si="7"/>
        <v>0</v>
      </c>
      <c r="H27" s="141">
        <f t="shared" si="8"/>
        <v>0</v>
      </c>
      <c r="I27" s="140">
        <f t="shared" si="9"/>
        <v>0</v>
      </c>
      <c r="J27" s="142">
        <f t="shared" si="10"/>
        <v>0</v>
      </c>
      <c r="K27" s="148" t="e">
        <f t="shared" si="11"/>
        <v>#DIV/0!</v>
      </c>
      <c r="L27" s="28"/>
      <c r="M27" s="118">
        <v>0</v>
      </c>
      <c r="N27" s="119">
        <v>0</v>
      </c>
      <c r="O27" s="9"/>
      <c r="P27" s="118"/>
      <c r="Q27" s="119"/>
      <c r="U27" s="109"/>
    </row>
    <row r="28" spans="1:21" ht="15.75">
      <c r="A28" s="147"/>
      <c r="B28" s="193"/>
      <c r="C28" s="137"/>
      <c r="D28" s="138"/>
      <c r="E28" s="194"/>
      <c r="F28" s="139">
        <f t="shared" si="6"/>
        <v>0</v>
      </c>
      <c r="G28" s="140">
        <f t="shared" si="7"/>
        <v>0</v>
      </c>
      <c r="H28" s="141">
        <f t="shared" si="8"/>
        <v>0</v>
      </c>
      <c r="I28" s="140">
        <f t="shared" si="9"/>
        <v>0</v>
      </c>
      <c r="J28" s="142">
        <f t="shared" si="10"/>
        <v>0</v>
      </c>
      <c r="K28" s="148" t="e">
        <f t="shared" si="11"/>
        <v>#DIV/0!</v>
      </c>
      <c r="L28" s="28"/>
      <c r="M28" s="118">
        <v>0</v>
      </c>
      <c r="N28" s="119">
        <v>0</v>
      </c>
      <c r="O28" s="9"/>
      <c r="P28" s="118"/>
      <c r="Q28" s="119"/>
      <c r="U28" s="109"/>
    </row>
    <row r="29" spans="1:21" ht="15.75">
      <c r="A29" s="147"/>
      <c r="B29" s="193"/>
      <c r="C29" s="137"/>
      <c r="D29" s="138"/>
      <c r="E29" s="194"/>
      <c r="F29" s="139">
        <f t="shared" si="6"/>
        <v>0</v>
      </c>
      <c r="G29" s="140">
        <f t="shared" si="7"/>
        <v>0</v>
      </c>
      <c r="H29" s="141">
        <f t="shared" si="8"/>
        <v>0</v>
      </c>
      <c r="I29" s="140">
        <f t="shared" si="9"/>
        <v>0</v>
      </c>
      <c r="J29" s="142">
        <f t="shared" si="10"/>
        <v>0</v>
      </c>
      <c r="K29" s="148" t="e">
        <f t="shared" si="11"/>
        <v>#DIV/0!</v>
      </c>
      <c r="L29" s="28"/>
      <c r="M29" s="118">
        <v>0</v>
      </c>
      <c r="N29" s="119">
        <v>0</v>
      </c>
      <c r="O29" s="9"/>
      <c r="P29" s="118"/>
      <c r="Q29" s="119"/>
      <c r="U29" s="109"/>
    </row>
    <row r="30" spans="1:21" ht="15.75">
      <c r="A30" s="147"/>
      <c r="B30" s="193"/>
      <c r="C30" s="137"/>
      <c r="D30" s="138"/>
      <c r="E30" s="194"/>
      <c r="F30" s="139">
        <f t="shared" si="6"/>
        <v>0</v>
      </c>
      <c r="G30" s="140">
        <f t="shared" si="7"/>
        <v>0</v>
      </c>
      <c r="H30" s="141">
        <f t="shared" si="8"/>
        <v>0</v>
      </c>
      <c r="I30" s="140">
        <f t="shared" si="9"/>
        <v>0</v>
      </c>
      <c r="J30" s="142">
        <f t="shared" si="10"/>
        <v>0</v>
      </c>
      <c r="K30" s="148" t="e">
        <f t="shared" si="11"/>
        <v>#DIV/0!</v>
      </c>
      <c r="L30" s="28"/>
      <c r="M30" s="118">
        <v>0</v>
      </c>
      <c r="N30" s="119">
        <v>0</v>
      </c>
      <c r="O30" s="9"/>
      <c r="P30" s="118"/>
      <c r="Q30" s="119"/>
      <c r="U30" s="109"/>
    </row>
    <row r="31" spans="1:21" ht="15.75">
      <c r="A31" s="147"/>
      <c r="B31" s="193"/>
      <c r="C31" s="137"/>
      <c r="D31" s="138"/>
      <c r="E31" s="194"/>
      <c r="F31" s="139">
        <f t="shared" si="6"/>
        <v>0</v>
      </c>
      <c r="G31" s="140">
        <f t="shared" si="7"/>
        <v>0</v>
      </c>
      <c r="H31" s="141">
        <f t="shared" si="8"/>
        <v>0</v>
      </c>
      <c r="I31" s="140">
        <f t="shared" si="9"/>
        <v>0</v>
      </c>
      <c r="J31" s="142">
        <f t="shared" si="10"/>
        <v>0</v>
      </c>
      <c r="K31" s="148" t="e">
        <f t="shared" si="11"/>
        <v>#DIV/0!</v>
      </c>
      <c r="L31" s="28"/>
      <c r="M31" s="118">
        <v>0</v>
      </c>
      <c r="N31" s="119">
        <v>0</v>
      </c>
      <c r="O31" s="9"/>
      <c r="P31" s="118"/>
      <c r="Q31" s="119"/>
      <c r="U31" s="109"/>
    </row>
    <row r="32" spans="1:21" ht="15.75">
      <c r="A32" s="147"/>
      <c r="B32" s="193"/>
      <c r="C32" s="137"/>
      <c r="D32" s="138"/>
      <c r="E32" s="194"/>
      <c r="F32" s="139">
        <f t="shared" si="6"/>
        <v>0</v>
      </c>
      <c r="G32" s="140">
        <f t="shared" si="7"/>
        <v>0</v>
      </c>
      <c r="H32" s="141">
        <f t="shared" si="8"/>
        <v>0</v>
      </c>
      <c r="I32" s="140">
        <f t="shared" si="9"/>
        <v>0</v>
      </c>
      <c r="J32" s="142">
        <f t="shared" si="10"/>
        <v>0</v>
      </c>
      <c r="K32" s="148" t="e">
        <f t="shared" si="11"/>
        <v>#DIV/0!</v>
      </c>
      <c r="L32" s="28"/>
      <c r="M32" s="118">
        <v>0</v>
      </c>
      <c r="N32" s="119">
        <v>0</v>
      </c>
      <c r="O32" s="9"/>
      <c r="P32" s="118"/>
      <c r="Q32" s="119"/>
      <c r="U32" s="109"/>
    </row>
    <row r="33" spans="1:21" ht="15.75">
      <c r="A33" s="147"/>
      <c r="B33" s="193"/>
      <c r="C33" s="137"/>
      <c r="D33" s="138"/>
      <c r="E33" s="194"/>
      <c r="F33" s="139">
        <f t="shared" si="6"/>
        <v>0</v>
      </c>
      <c r="G33" s="140">
        <f t="shared" si="7"/>
        <v>0</v>
      </c>
      <c r="H33" s="141">
        <f t="shared" si="8"/>
        <v>0</v>
      </c>
      <c r="I33" s="140">
        <f t="shared" si="9"/>
        <v>0</v>
      </c>
      <c r="J33" s="142">
        <f t="shared" si="10"/>
        <v>0</v>
      </c>
      <c r="K33" s="148" t="e">
        <f t="shared" si="11"/>
        <v>#DIV/0!</v>
      </c>
      <c r="L33" s="28"/>
      <c r="M33" s="118">
        <v>0</v>
      </c>
      <c r="N33" s="119">
        <v>0</v>
      </c>
      <c r="O33" s="9"/>
      <c r="P33" s="118"/>
      <c r="Q33" s="119"/>
      <c r="U33" s="109"/>
    </row>
    <row r="34" spans="1:21" ht="15.75">
      <c r="A34" s="147"/>
      <c r="B34" s="193"/>
      <c r="C34" s="137"/>
      <c r="D34" s="138"/>
      <c r="E34" s="194"/>
      <c r="F34" s="139">
        <f t="shared" si="6"/>
        <v>0</v>
      </c>
      <c r="G34" s="140">
        <f t="shared" si="7"/>
        <v>0</v>
      </c>
      <c r="H34" s="141">
        <f t="shared" si="8"/>
        <v>0</v>
      </c>
      <c r="I34" s="140">
        <f t="shared" si="9"/>
        <v>0</v>
      </c>
      <c r="J34" s="142">
        <f t="shared" si="10"/>
        <v>0</v>
      </c>
      <c r="K34" s="148" t="e">
        <f t="shared" si="11"/>
        <v>#DIV/0!</v>
      </c>
      <c r="L34" s="28"/>
      <c r="M34" s="118">
        <v>0</v>
      </c>
      <c r="N34" s="119">
        <v>0</v>
      </c>
      <c r="O34" s="9"/>
      <c r="P34" s="118"/>
      <c r="Q34" s="119"/>
      <c r="U34" s="109"/>
    </row>
    <row r="35" spans="1:21" ht="15.75">
      <c r="A35" s="147"/>
      <c r="B35" s="193"/>
      <c r="C35" s="137"/>
      <c r="D35" s="138"/>
      <c r="E35" s="194"/>
      <c r="F35" s="139">
        <f t="shared" si="6"/>
        <v>0</v>
      </c>
      <c r="G35" s="140">
        <f t="shared" si="7"/>
        <v>0</v>
      </c>
      <c r="H35" s="141">
        <f t="shared" si="8"/>
        <v>0</v>
      </c>
      <c r="I35" s="140">
        <f t="shared" si="9"/>
        <v>0</v>
      </c>
      <c r="J35" s="142">
        <f t="shared" si="10"/>
        <v>0</v>
      </c>
      <c r="K35" s="148" t="e">
        <f t="shared" si="11"/>
        <v>#DIV/0!</v>
      </c>
      <c r="L35" s="28"/>
      <c r="M35" s="118">
        <v>0</v>
      </c>
      <c r="N35" s="119">
        <v>0</v>
      </c>
      <c r="O35" s="9"/>
      <c r="P35" s="118"/>
      <c r="Q35" s="119"/>
      <c r="U35" s="109"/>
    </row>
    <row r="36" spans="1:21" ht="15.75">
      <c r="A36" s="147"/>
      <c r="B36" s="193"/>
      <c r="C36" s="137"/>
      <c r="D36" s="138"/>
      <c r="E36" s="194"/>
      <c r="F36" s="139">
        <f t="shared" si="6"/>
        <v>0</v>
      </c>
      <c r="G36" s="140">
        <f t="shared" si="7"/>
        <v>0</v>
      </c>
      <c r="H36" s="141">
        <f t="shared" si="8"/>
        <v>0</v>
      </c>
      <c r="I36" s="140">
        <f t="shared" si="9"/>
        <v>0</v>
      </c>
      <c r="J36" s="142">
        <f t="shared" si="10"/>
        <v>0</v>
      </c>
      <c r="K36" s="148" t="e">
        <f t="shared" si="11"/>
        <v>#DIV/0!</v>
      </c>
      <c r="L36" s="28"/>
      <c r="M36" s="118">
        <v>0</v>
      </c>
      <c r="N36" s="119">
        <v>0</v>
      </c>
      <c r="O36" s="9"/>
      <c r="P36" s="118"/>
      <c r="Q36" s="119"/>
      <c r="U36" s="109"/>
    </row>
    <row r="37" spans="1:21" ht="15.75">
      <c r="A37" s="147"/>
      <c r="B37" s="193"/>
      <c r="C37" s="137"/>
      <c r="D37" s="138"/>
      <c r="E37" s="194"/>
      <c r="F37" s="139">
        <f t="shared" si="6"/>
        <v>0</v>
      </c>
      <c r="G37" s="140">
        <f t="shared" si="7"/>
        <v>0</v>
      </c>
      <c r="H37" s="141">
        <f t="shared" si="8"/>
        <v>0</v>
      </c>
      <c r="I37" s="140">
        <f t="shared" si="9"/>
        <v>0</v>
      </c>
      <c r="J37" s="142">
        <f t="shared" si="10"/>
        <v>0</v>
      </c>
      <c r="K37" s="148" t="e">
        <f t="shared" si="11"/>
        <v>#DIV/0!</v>
      </c>
      <c r="L37" s="28"/>
      <c r="M37" s="118">
        <v>0</v>
      </c>
      <c r="N37" s="119">
        <v>0</v>
      </c>
      <c r="O37" s="9"/>
      <c r="P37" s="118"/>
      <c r="Q37" s="119"/>
      <c r="U37" s="109"/>
    </row>
    <row r="38" spans="1:21" ht="15.75">
      <c r="A38" s="147"/>
      <c r="B38" s="193"/>
      <c r="C38" s="137"/>
      <c r="D38" s="138"/>
      <c r="E38" s="194"/>
      <c r="F38" s="139">
        <f t="shared" si="6"/>
        <v>0</v>
      </c>
      <c r="G38" s="140">
        <f t="shared" si="7"/>
        <v>0</v>
      </c>
      <c r="H38" s="141">
        <f t="shared" si="8"/>
        <v>0</v>
      </c>
      <c r="I38" s="140">
        <f t="shared" si="9"/>
        <v>0</v>
      </c>
      <c r="J38" s="142">
        <f t="shared" si="10"/>
        <v>0</v>
      </c>
      <c r="K38" s="148" t="e">
        <f t="shared" si="11"/>
        <v>#DIV/0!</v>
      </c>
      <c r="L38" s="28"/>
      <c r="M38" s="118">
        <v>0</v>
      </c>
      <c r="N38" s="119">
        <v>0</v>
      </c>
      <c r="O38" s="9"/>
      <c r="P38" s="118"/>
      <c r="Q38" s="119"/>
      <c r="U38" s="109"/>
    </row>
    <row r="39" spans="1:21" ht="15.75">
      <c r="A39" s="147"/>
      <c r="B39" s="193"/>
      <c r="C39" s="137"/>
      <c r="D39" s="138"/>
      <c r="E39" s="194"/>
      <c r="F39" s="139">
        <f t="shared" si="6"/>
        <v>0</v>
      </c>
      <c r="G39" s="140">
        <f t="shared" si="7"/>
        <v>0</v>
      </c>
      <c r="H39" s="141">
        <f t="shared" si="8"/>
        <v>0</v>
      </c>
      <c r="I39" s="140">
        <f t="shared" si="9"/>
        <v>0</v>
      </c>
      <c r="J39" s="142">
        <f t="shared" si="10"/>
        <v>0</v>
      </c>
      <c r="K39" s="148" t="e">
        <f t="shared" si="11"/>
        <v>#DIV/0!</v>
      </c>
      <c r="L39" s="28"/>
      <c r="M39" s="118">
        <v>0</v>
      </c>
      <c r="N39" s="119">
        <v>0</v>
      </c>
      <c r="O39" s="9"/>
      <c r="P39" s="118"/>
      <c r="Q39" s="119"/>
      <c r="U39" s="109"/>
    </row>
    <row r="40" spans="1:21" ht="15.75">
      <c r="A40" s="147"/>
      <c r="B40" s="193"/>
      <c r="C40" s="137"/>
      <c r="D40" s="138"/>
      <c r="E40" s="194"/>
      <c r="F40" s="139">
        <f t="shared" si="6"/>
        <v>0</v>
      </c>
      <c r="G40" s="140">
        <f t="shared" si="7"/>
        <v>0</v>
      </c>
      <c r="H40" s="141">
        <f t="shared" si="8"/>
        <v>0</v>
      </c>
      <c r="I40" s="140">
        <f t="shared" si="9"/>
        <v>0</v>
      </c>
      <c r="J40" s="142">
        <f t="shared" si="10"/>
        <v>0</v>
      </c>
      <c r="K40" s="148" t="e">
        <f t="shared" si="11"/>
        <v>#DIV/0!</v>
      </c>
      <c r="L40" s="28"/>
      <c r="M40" s="118">
        <v>0</v>
      </c>
      <c r="N40" s="119">
        <v>0</v>
      </c>
      <c r="O40" s="9"/>
      <c r="P40" s="118"/>
      <c r="Q40" s="119"/>
      <c r="U40" s="109"/>
    </row>
    <row r="41" spans="1:21" ht="15.75">
      <c r="A41" s="147"/>
      <c r="B41" s="193"/>
      <c r="C41" s="137"/>
      <c r="D41" s="138"/>
      <c r="E41" s="194"/>
      <c r="F41" s="139">
        <f t="shared" si="6"/>
        <v>0</v>
      </c>
      <c r="G41" s="140">
        <f t="shared" si="7"/>
        <v>0</v>
      </c>
      <c r="H41" s="141">
        <f t="shared" si="8"/>
        <v>0</v>
      </c>
      <c r="I41" s="140">
        <f t="shared" si="9"/>
        <v>0</v>
      </c>
      <c r="J41" s="142">
        <f t="shared" si="10"/>
        <v>0</v>
      </c>
      <c r="K41" s="148" t="e">
        <f t="shared" si="11"/>
        <v>#DIV/0!</v>
      </c>
      <c r="L41" s="28"/>
      <c r="M41" s="118">
        <v>0</v>
      </c>
      <c r="N41" s="119">
        <v>0</v>
      </c>
      <c r="O41" s="9"/>
      <c r="P41" s="118"/>
      <c r="Q41" s="119"/>
      <c r="U41" s="109"/>
    </row>
    <row r="42" spans="1:21" ht="15.75">
      <c r="A42" s="147"/>
      <c r="B42" s="193"/>
      <c r="C42" s="137"/>
      <c r="D42" s="138"/>
      <c r="E42" s="194"/>
      <c r="F42" s="139">
        <f t="shared" si="6"/>
        <v>0</v>
      </c>
      <c r="G42" s="140">
        <f t="shared" si="7"/>
        <v>0</v>
      </c>
      <c r="H42" s="141">
        <f t="shared" si="8"/>
        <v>0</v>
      </c>
      <c r="I42" s="140">
        <f t="shared" si="9"/>
        <v>0</v>
      </c>
      <c r="J42" s="142">
        <f t="shared" si="10"/>
        <v>0</v>
      </c>
      <c r="K42" s="148" t="e">
        <f t="shared" si="11"/>
        <v>#DIV/0!</v>
      </c>
      <c r="L42" s="28"/>
      <c r="M42" s="118">
        <v>0</v>
      </c>
      <c r="N42" s="119">
        <v>0</v>
      </c>
      <c r="O42" s="9"/>
      <c r="P42" s="118"/>
      <c r="Q42" s="119"/>
      <c r="U42" s="109"/>
    </row>
    <row r="43" spans="1:21" ht="15.75">
      <c r="A43" s="147"/>
      <c r="B43" s="193"/>
      <c r="C43" s="137"/>
      <c r="D43" s="138"/>
      <c r="E43" s="194"/>
      <c r="F43" s="139">
        <f t="shared" si="6"/>
        <v>0</v>
      </c>
      <c r="G43" s="140">
        <f t="shared" si="7"/>
        <v>0</v>
      </c>
      <c r="H43" s="141">
        <f t="shared" si="8"/>
        <v>0</v>
      </c>
      <c r="I43" s="140">
        <f t="shared" si="9"/>
        <v>0</v>
      </c>
      <c r="J43" s="142">
        <f t="shared" si="10"/>
        <v>0</v>
      </c>
      <c r="K43" s="148" t="e">
        <f t="shared" si="11"/>
        <v>#DIV/0!</v>
      </c>
      <c r="L43" s="28"/>
      <c r="M43" s="118">
        <v>0</v>
      </c>
      <c r="N43" s="119">
        <v>0</v>
      </c>
      <c r="O43" s="9"/>
      <c r="P43" s="118"/>
      <c r="Q43" s="119"/>
      <c r="U43" s="109"/>
    </row>
    <row r="44" spans="1:21" ht="15.75">
      <c r="A44" s="147"/>
      <c r="B44" s="193"/>
      <c r="C44" s="137"/>
      <c r="D44" s="138"/>
      <c r="E44" s="194"/>
      <c r="F44" s="139">
        <f t="shared" si="6"/>
        <v>0</v>
      </c>
      <c r="G44" s="140">
        <f t="shared" si="7"/>
        <v>0</v>
      </c>
      <c r="H44" s="141">
        <f t="shared" si="8"/>
        <v>0</v>
      </c>
      <c r="I44" s="140">
        <f t="shared" si="9"/>
        <v>0</v>
      </c>
      <c r="J44" s="142">
        <f t="shared" si="10"/>
        <v>0</v>
      </c>
      <c r="K44" s="148" t="e">
        <f t="shared" si="11"/>
        <v>#DIV/0!</v>
      </c>
      <c r="L44" s="28"/>
      <c r="M44" s="118">
        <v>0</v>
      </c>
      <c r="N44" s="119">
        <v>0</v>
      </c>
      <c r="O44" s="9"/>
      <c r="P44" s="118"/>
      <c r="Q44" s="119"/>
      <c r="U44" s="109"/>
    </row>
    <row r="45" spans="1:21" ht="15.75">
      <c r="A45" s="147"/>
      <c r="B45" s="193"/>
      <c r="C45" s="137"/>
      <c r="D45" s="138"/>
      <c r="E45" s="194"/>
      <c r="F45" s="139">
        <f t="shared" si="6"/>
        <v>0</v>
      </c>
      <c r="G45" s="140">
        <f t="shared" si="7"/>
        <v>0</v>
      </c>
      <c r="H45" s="141">
        <f t="shared" si="8"/>
        <v>0</v>
      </c>
      <c r="I45" s="140">
        <f t="shared" si="9"/>
        <v>0</v>
      </c>
      <c r="J45" s="142">
        <f t="shared" si="10"/>
        <v>0</v>
      </c>
      <c r="K45" s="148" t="e">
        <f t="shared" si="11"/>
        <v>#DIV/0!</v>
      </c>
      <c r="L45" s="28"/>
      <c r="M45" s="118">
        <v>0</v>
      </c>
      <c r="N45" s="119">
        <v>0</v>
      </c>
      <c r="O45" s="9"/>
      <c r="P45" s="118"/>
      <c r="Q45" s="119"/>
      <c r="U45" s="109"/>
    </row>
    <row r="46" spans="1:21" ht="15.75">
      <c r="A46" s="147"/>
      <c r="B46" s="193"/>
      <c r="C46" s="137"/>
      <c r="D46" s="138"/>
      <c r="E46" s="194"/>
      <c r="F46" s="139">
        <f t="shared" si="6"/>
        <v>0</v>
      </c>
      <c r="G46" s="140">
        <f t="shared" si="7"/>
        <v>0</v>
      </c>
      <c r="H46" s="141">
        <f t="shared" si="8"/>
        <v>0</v>
      </c>
      <c r="I46" s="140">
        <f t="shared" si="9"/>
        <v>0</v>
      </c>
      <c r="J46" s="142">
        <f t="shared" si="10"/>
        <v>0</v>
      </c>
      <c r="K46" s="148" t="e">
        <f t="shared" si="11"/>
        <v>#DIV/0!</v>
      </c>
      <c r="L46" s="28"/>
      <c r="M46" s="118">
        <v>0</v>
      </c>
      <c r="N46" s="119">
        <v>0</v>
      </c>
      <c r="O46" s="9"/>
      <c r="P46" s="118"/>
      <c r="Q46" s="119"/>
      <c r="U46" s="109"/>
    </row>
    <row r="47" spans="1:21" ht="15.75">
      <c r="A47" s="147"/>
      <c r="B47" s="193"/>
      <c r="C47" s="137"/>
      <c r="D47" s="138"/>
      <c r="E47" s="194"/>
      <c r="F47" s="139">
        <f t="shared" si="6"/>
        <v>0</v>
      </c>
      <c r="G47" s="140">
        <f t="shared" si="7"/>
        <v>0</v>
      </c>
      <c r="H47" s="141">
        <f t="shared" si="8"/>
        <v>0</v>
      </c>
      <c r="I47" s="140">
        <f t="shared" si="9"/>
        <v>0</v>
      </c>
      <c r="J47" s="142">
        <f t="shared" si="10"/>
        <v>0</v>
      </c>
      <c r="K47" s="148" t="e">
        <f t="shared" si="11"/>
        <v>#DIV/0!</v>
      </c>
      <c r="L47" s="28"/>
      <c r="M47" s="118">
        <v>0</v>
      </c>
      <c r="N47" s="119">
        <v>0</v>
      </c>
      <c r="O47" s="9"/>
      <c r="P47" s="118"/>
      <c r="Q47" s="119"/>
      <c r="U47" s="109"/>
    </row>
    <row r="48" spans="1:21" ht="15.75">
      <c r="A48" s="147"/>
      <c r="B48" s="193"/>
      <c r="C48" s="137"/>
      <c r="D48" s="138"/>
      <c r="E48" s="194"/>
      <c r="F48" s="139">
        <f t="shared" si="6"/>
        <v>0</v>
      </c>
      <c r="G48" s="140">
        <f t="shared" si="7"/>
        <v>0</v>
      </c>
      <c r="H48" s="141">
        <f t="shared" si="8"/>
        <v>0</v>
      </c>
      <c r="I48" s="140">
        <f t="shared" si="9"/>
        <v>0</v>
      </c>
      <c r="J48" s="142">
        <f t="shared" si="10"/>
        <v>0</v>
      </c>
      <c r="K48" s="148" t="e">
        <f t="shared" si="11"/>
        <v>#DIV/0!</v>
      </c>
      <c r="L48" s="28"/>
      <c r="M48" s="118">
        <v>0</v>
      </c>
      <c r="N48" s="119">
        <v>0</v>
      </c>
      <c r="O48" s="9"/>
      <c r="P48" s="118"/>
      <c r="Q48" s="119"/>
      <c r="U48" s="109"/>
    </row>
    <row r="49" spans="1:21" ht="15.75">
      <c r="A49" s="147"/>
      <c r="B49" s="193"/>
      <c r="C49" s="137"/>
      <c r="D49" s="138"/>
      <c r="E49" s="194"/>
      <c r="F49" s="139">
        <f t="shared" si="6"/>
        <v>0</v>
      </c>
      <c r="G49" s="140">
        <f t="shared" si="7"/>
        <v>0</v>
      </c>
      <c r="H49" s="141">
        <f t="shared" si="8"/>
        <v>0</v>
      </c>
      <c r="I49" s="140">
        <f t="shared" si="9"/>
        <v>0</v>
      </c>
      <c r="J49" s="142">
        <f t="shared" si="10"/>
        <v>0</v>
      </c>
      <c r="K49" s="148" t="e">
        <f t="shared" si="11"/>
        <v>#DIV/0!</v>
      </c>
      <c r="L49" s="28"/>
      <c r="M49" s="118">
        <v>0</v>
      </c>
      <c r="N49" s="119">
        <v>0</v>
      </c>
      <c r="O49" s="9"/>
      <c r="P49" s="118"/>
      <c r="Q49" s="119"/>
      <c r="U49" s="109"/>
    </row>
    <row r="50" spans="1:21" ht="15.75">
      <c r="A50" s="147"/>
      <c r="B50" s="193"/>
      <c r="C50" s="137"/>
      <c r="D50" s="138"/>
      <c r="E50" s="194"/>
      <c r="F50" s="139">
        <f t="shared" si="6"/>
        <v>0</v>
      </c>
      <c r="G50" s="140">
        <f t="shared" si="7"/>
        <v>0</v>
      </c>
      <c r="H50" s="141">
        <f t="shared" si="8"/>
        <v>0</v>
      </c>
      <c r="I50" s="140">
        <f t="shared" si="9"/>
        <v>0</v>
      </c>
      <c r="J50" s="142">
        <f t="shared" si="10"/>
        <v>0</v>
      </c>
      <c r="K50" s="148" t="e">
        <f t="shared" si="11"/>
        <v>#DIV/0!</v>
      </c>
      <c r="L50" s="28"/>
      <c r="M50" s="118">
        <v>0</v>
      </c>
      <c r="N50" s="119">
        <v>0</v>
      </c>
      <c r="O50" s="9"/>
      <c r="P50" s="118"/>
      <c r="Q50" s="119"/>
      <c r="U50" s="109"/>
    </row>
    <row r="51" spans="1:21" ht="15.75">
      <c r="A51" s="147"/>
      <c r="B51" s="193"/>
      <c r="C51" s="137"/>
      <c r="D51" s="138"/>
      <c r="E51" s="194"/>
      <c r="F51" s="139">
        <f t="shared" si="6"/>
        <v>0</v>
      </c>
      <c r="G51" s="140">
        <f t="shared" si="7"/>
        <v>0</v>
      </c>
      <c r="H51" s="141">
        <f t="shared" si="8"/>
        <v>0</v>
      </c>
      <c r="I51" s="140">
        <f t="shared" si="9"/>
        <v>0</v>
      </c>
      <c r="J51" s="142">
        <f t="shared" si="10"/>
        <v>0</v>
      </c>
      <c r="K51" s="148" t="e">
        <f t="shared" si="11"/>
        <v>#DIV/0!</v>
      </c>
      <c r="L51" s="28"/>
      <c r="M51" s="118">
        <v>0</v>
      </c>
      <c r="N51" s="119">
        <v>0</v>
      </c>
      <c r="O51" s="9"/>
      <c r="P51" s="118"/>
      <c r="Q51" s="119"/>
      <c r="U51" s="109"/>
    </row>
    <row r="52" spans="1:21" ht="15.75">
      <c r="A52" s="147"/>
      <c r="B52" s="193"/>
      <c r="C52" s="137"/>
      <c r="D52" s="138"/>
      <c r="E52" s="194"/>
      <c r="F52" s="139">
        <f t="shared" si="6"/>
        <v>0</v>
      </c>
      <c r="G52" s="140">
        <f t="shared" si="7"/>
        <v>0</v>
      </c>
      <c r="H52" s="141">
        <f t="shared" si="8"/>
        <v>0</v>
      </c>
      <c r="I52" s="140">
        <f t="shared" si="9"/>
        <v>0</v>
      </c>
      <c r="J52" s="142">
        <f t="shared" si="10"/>
        <v>0</v>
      </c>
      <c r="K52" s="148" t="e">
        <f t="shared" si="11"/>
        <v>#DIV/0!</v>
      </c>
      <c r="L52" s="28"/>
      <c r="M52" s="118">
        <v>0</v>
      </c>
      <c r="N52" s="119">
        <v>0</v>
      </c>
      <c r="O52" s="9"/>
      <c r="P52" s="118"/>
      <c r="Q52" s="119"/>
      <c r="U52" s="109"/>
    </row>
    <row r="53" spans="1:21" ht="15.75">
      <c r="A53" s="147"/>
      <c r="B53" s="193"/>
      <c r="C53" s="137"/>
      <c r="D53" s="138"/>
      <c r="E53" s="194"/>
      <c r="F53" s="139">
        <f t="shared" si="6"/>
        <v>0</v>
      </c>
      <c r="G53" s="140">
        <f t="shared" si="7"/>
        <v>0</v>
      </c>
      <c r="H53" s="141">
        <f t="shared" si="8"/>
        <v>0</v>
      </c>
      <c r="I53" s="140">
        <f t="shared" si="9"/>
        <v>0</v>
      </c>
      <c r="J53" s="142">
        <f t="shared" si="10"/>
        <v>0</v>
      </c>
      <c r="K53" s="148" t="e">
        <f t="shared" si="11"/>
        <v>#DIV/0!</v>
      </c>
      <c r="L53" s="28"/>
      <c r="M53" s="118">
        <v>0</v>
      </c>
      <c r="N53" s="119">
        <v>0</v>
      </c>
      <c r="O53" s="9"/>
      <c r="P53" s="118"/>
      <c r="Q53" s="119"/>
      <c r="U53" s="109"/>
    </row>
    <row r="54" spans="1:21" ht="15.75">
      <c r="A54" s="147"/>
      <c r="B54" s="193"/>
      <c r="C54" s="137"/>
      <c r="D54" s="138"/>
      <c r="E54" s="194"/>
      <c r="F54" s="139">
        <f t="shared" si="6"/>
        <v>0</v>
      </c>
      <c r="G54" s="140">
        <f t="shared" si="7"/>
        <v>0</v>
      </c>
      <c r="H54" s="141">
        <f t="shared" si="8"/>
        <v>0</v>
      </c>
      <c r="I54" s="140">
        <f t="shared" si="9"/>
        <v>0</v>
      </c>
      <c r="J54" s="142">
        <f t="shared" si="10"/>
        <v>0</v>
      </c>
      <c r="K54" s="148" t="e">
        <f t="shared" si="11"/>
        <v>#DIV/0!</v>
      </c>
      <c r="L54" s="28"/>
      <c r="M54" s="118">
        <v>0</v>
      </c>
      <c r="N54" s="119">
        <v>0</v>
      </c>
      <c r="O54" s="9"/>
      <c r="P54" s="118"/>
      <c r="Q54" s="119"/>
      <c r="U54" s="109"/>
    </row>
    <row r="55" spans="1:21" ht="15.75">
      <c r="A55" s="147"/>
      <c r="B55" s="193"/>
      <c r="C55" s="137"/>
      <c r="D55" s="138"/>
      <c r="E55" s="194"/>
      <c r="F55" s="139">
        <f t="shared" si="6"/>
        <v>0</v>
      </c>
      <c r="G55" s="140">
        <f t="shared" si="7"/>
        <v>0</v>
      </c>
      <c r="H55" s="141">
        <f t="shared" si="8"/>
        <v>0</v>
      </c>
      <c r="I55" s="140">
        <f t="shared" si="9"/>
        <v>0</v>
      </c>
      <c r="J55" s="142">
        <f t="shared" si="10"/>
        <v>0</v>
      </c>
      <c r="K55" s="148" t="e">
        <f t="shared" si="11"/>
        <v>#DIV/0!</v>
      </c>
      <c r="L55" s="28"/>
      <c r="M55" s="118">
        <v>0</v>
      </c>
      <c r="N55" s="119">
        <v>0</v>
      </c>
      <c r="O55" s="9"/>
      <c r="P55" s="118"/>
      <c r="Q55" s="119"/>
      <c r="U55" s="109"/>
    </row>
    <row r="56" spans="1:21" ht="15.75">
      <c r="A56" s="147"/>
      <c r="B56" s="193"/>
      <c r="C56" s="137"/>
      <c r="D56" s="138"/>
      <c r="E56" s="194"/>
      <c r="F56" s="139">
        <f t="shared" si="6"/>
        <v>0</v>
      </c>
      <c r="G56" s="140">
        <f t="shared" si="7"/>
        <v>0</v>
      </c>
      <c r="H56" s="141">
        <f t="shared" si="8"/>
        <v>0</v>
      </c>
      <c r="I56" s="140">
        <f t="shared" si="9"/>
        <v>0</v>
      </c>
      <c r="J56" s="142">
        <f t="shared" si="10"/>
        <v>0</v>
      </c>
      <c r="K56" s="148" t="e">
        <f t="shared" si="11"/>
        <v>#DIV/0!</v>
      </c>
      <c r="L56" s="28"/>
      <c r="M56" s="118">
        <v>0</v>
      </c>
      <c r="N56" s="119">
        <v>0</v>
      </c>
      <c r="O56" s="9"/>
      <c r="P56" s="118"/>
      <c r="Q56" s="119"/>
      <c r="U56" s="109"/>
    </row>
    <row r="57" spans="1:21" ht="15.75">
      <c r="A57" s="147"/>
      <c r="B57" s="193"/>
      <c r="C57" s="137"/>
      <c r="D57" s="138"/>
      <c r="E57" s="194"/>
      <c r="F57" s="139">
        <f t="shared" si="6"/>
        <v>0</v>
      </c>
      <c r="G57" s="140">
        <f t="shared" si="7"/>
        <v>0</v>
      </c>
      <c r="H57" s="141">
        <f t="shared" si="8"/>
        <v>0</v>
      </c>
      <c r="I57" s="140">
        <f t="shared" si="9"/>
        <v>0</v>
      </c>
      <c r="J57" s="142">
        <f t="shared" si="10"/>
        <v>0</v>
      </c>
      <c r="K57" s="148" t="e">
        <f t="shared" si="11"/>
        <v>#DIV/0!</v>
      </c>
      <c r="L57" s="28"/>
      <c r="M57" s="118">
        <v>0</v>
      </c>
      <c r="N57" s="119">
        <v>0</v>
      </c>
      <c r="O57" s="9"/>
      <c r="P57" s="118"/>
      <c r="Q57" s="119"/>
      <c r="U57" s="109"/>
    </row>
    <row r="58" spans="1:21" ht="15.75">
      <c r="A58" s="147"/>
      <c r="B58" s="193"/>
      <c r="C58" s="137"/>
      <c r="D58" s="138"/>
      <c r="E58" s="194"/>
      <c r="F58" s="139">
        <f t="shared" si="6"/>
        <v>0</v>
      </c>
      <c r="G58" s="140">
        <f t="shared" si="7"/>
        <v>0</v>
      </c>
      <c r="H58" s="141">
        <f t="shared" si="8"/>
        <v>0</v>
      </c>
      <c r="I58" s="140">
        <f t="shared" si="9"/>
        <v>0</v>
      </c>
      <c r="J58" s="142">
        <f t="shared" si="10"/>
        <v>0</v>
      </c>
      <c r="K58" s="148" t="e">
        <f t="shared" si="11"/>
        <v>#DIV/0!</v>
      </c>
      <c r="L58" s="28"/>
      <c r="M58" s="118">
        <v>0</v>
      </c>
      <c r="N58" s="119">
        <v>0</v>
      </c>
      <c r="O58" s="9"/>
      <c r="P58" s="118"/>
      <c r="Q58" s="119"/>
      <c r="U58" s="109"/>
    </row>
    <row r="59" spans="1:21" ht="15.75">
      <c r="A59" s="147"/>
      <c r="B59" s="193"/>
      <c r="C59" s="137"/>
      <c r="D59" s="138"/>
      <c r="E59" s="194"/>
      <c r="F59" s="139">
        <f t="shared" si="6"/>
        <v>0</v>
      </c>
      <c r="G59" s="140">
        <f t="shared" si="7"/>
        <v>0</v>
      </c>
      <c r="H59" s="141">
        <f t="shared" si="8"/>
        <v>0</v>
      </c>
      <c r="I59" s="140">
        <f t="shared" si="9"/>
        <v>0</v>
      </c>
      <c r="J59" s="142">
        <f t="shared" si="10"/>
        <v>0</v>
      </c>
      <c r="K59" s="148" t="e">
        <f t="shared" si="11"/>
        <v>#DIV/0!</v>
      </c>
      <c r="L59" s="28"/>
      <c r="M59" s="118">
        <v>0</v>
      </c>
      <c r="N59" s="119">
        <v>0</v>
      </c>
      <c r="O59" s="9"/>
      <c r="P59" s="118"/>
      <c r="Q59" s="119"/>
      <c r="U59" s="109"/>
    </row>
    <row r="60" spans="1:21" ht="15.75">
      <c r="A60" s="147"/>
      <c r="B60" s="193"/>
      <c r="C60" s="137"/>
      <c r="D60" s="138"/>
      <c r="E60" s="194"/>
      <c r="F60" s="139">
        <f t="shared" si="6"/>
        <v>0</v>
      </c>
      <c r="G60" s="140">
        <f t="shared" si="7"/>
        <v>0</v>
      </c>
      <c r="H60" s="141">
        <f t="shared" si="8"/>
        <v>0</v>
      </c>
      <c r="I60" s="140">
        <f t="shared" si="9"/>
        <v>0</v>
      </c>
      <c r="J60" s="142">
        <f t="shared" si="10"/>
        <v>0</v>
      </c>
      <c r="K60" s="148" t="e">
        <f t="shared" si="11"/>
        <v>#DIV/0!</v>
      </c>
      <c r="L60" s="28"/>
      <c r="M60" s="118">
        <v>0</v>
      </c>
      <c r="N60" s="119">
        <v>0</v>
      </c>
      <c r="O60" s="9"/>
      <c r="P60" s="118"/>
      <c r="Q60" s="119"/>
      <c r="U60" s="109"/>
    </row>
    <row r="61" spans="1:21" ht="15.75">
      <c r="A61" s="147"/>
      <c r="B61" s="193"/>
      <c r="C61" s="137"/>
      <c r="D61" s="138"/>
      <c r="E61" s="194"/>
      <c r="F61" s="139">
        <f t="shared" si="6"/>
        <v>0</v>
      </c>
      <c r="G61" s="140">
        <f t="shared" si="7"/>
        <v>0</v>
      </c>
      <c r="H61" s="141">
        <f t="shared" si="8"/>
        <v>0</v>
      </c>
      <c r="I61" s="140">
        <f t="shared" si="9"/>
        <v>0</v>
      </c>
      <c r="J61" s="142">
        <f t="shared" si="10"/>
        <v>0</v>
      </c>
      <c r="K61" s="148" t="e">
        <f t="shared" si="11"/>
        <v>#DIV/0!</v>
      </c>
      <c r="L61" s="28"/>
      <c r="M61" s="118">
        <v>0</v>
      </c>
      <c r="N61" s="119">
        <v>0</v>
      </c>
      <c r="O61" s="9"/>
      <c r="P61" s="118"/>
      <c r="Q61" s="119"/>
      <c r="U61" s="109"/>
    </row>
    <row r="62" spans="1:21" ht="15.75">
      <c r="A62" s="147"/>
      <c r="B62" s="193"/>
      <c r="C62" s="137"/>
      <c r="D62" s="138"/>
      <c r="E62" s="194"/>
      <c r="F62" s="139">
        <f t="shared" si="6"/>
        <v>0</v>
      </c>
      <c r="G62" s="140">
        <f t="shared" si="7"/>
        <v>0</v>
      </c>
      <c r="H62" s="141">
        <f t="shared" si="8"/>
        <v>0</v>
      </c>
      <c r="I62" s="140">
        <f t="shared" si="9"/>
        <v>0</v>
      </c>
      <c r="J62" s="142">
        <f t="shared" si="10"/>
        <v>0</v>
      </c>
      <c r="K62" s="148" t="e">
        <f t="shared" si="11"/>
        <v>#DIV/0!</v>
      </c>
      <c r="L62" s="28"/>
      <c r="M62" s="118">
        <v>0</v>
      </c>
      <c r="N62" s="119">
        <v>0</v>
      </c>
      <c r="O62" s="9"/>
      <c r="P62" s="118"/>
      <c r="Q62" s="119"/>
      <c r="U62" s="109"/>
    </row>
    <row r="63" spans="1:21" ht="15.75">
      <c r="A63" s="147"/>
      <c r="B63" s="193"/>
      <c r="C63" s="137"/>
      <c r="D63" s="138"/>
      <c r="E63" s="194"/>
      <c r="F63" s="139">
        <f t="shared" si="6"/>
        <v>0</v>
      </c>
      <c r="G63" s="140">
        <f t="shared" si="7"/>
        <v>0</v>
      </c>
      <c r="H63" s="141">
        <f t="shared" si="8"/>
        <v>0</v>
      </c>
      <c r="I63" s="140">
        <f t="shared" si="9"/>
        <v>0</v>
      </c>
      <c r="J63" s="142">
        <f t="shared" si="10"/>
        <v>0</v>
      </c>
      <c r="K63" s="148" t="e">
        <f t="shared" si="11"/>
        <v>#DIV/0!</v>
      </c>
      <c r="L63" s="28"/>
      <c r="M63" s="118">
        <v>0</v>
      </c>
      <c r="N63" s="119">
        <v>0</v>
      </c>
      <c r="O63" s="9"/>
      <c r="P63" s="118"/>
      <c r="Q63" s="119"/>
      <c r="U63" s="109"/>
    </row>
    <row r="64" spans="1:21" ht="15.75">
      <c r="A64" s="147"/>
      <c r="B64" s="193"/>
      <c r="C64" s="137"/>
      <c r="D64" s="138"/>
      <c r="E64" s="194"/>
      <c r="F64" s="139">
        <f t="shared" si="6"/>
        <v>0</v>
      </c>
      <c r="G64" s="140">
        <f t="shared" si="7"/>
        <v>0</v>
      </c>
      <c r="H64" s="141">
        <f t="shared" si="8"/>
        <v>0</v>
      </c>
      <c r="I64" s="140">
        <f t="shared" si="9"/>
        <v>0</v>
      </c>
      <c r="J64" s="142">
        <f t="shared" si="10"/>
        <v>0</v>
      </c>
      <c r="K64" s="148" t="e">
        <f t="shared" si="11"/>
        <v>#DIV/0!</v>
      </c>
      <c r="L64" s="28"/>
      <c r="M64" s="118">
        <v>0</v>
      </c>
      <c r="N64" s="119">
        <v>0</v>
      </c>
      <c r="O64" s="9"/>
      <c r="P64" s="118"/>
      <c r="Q64" s="119"/>
      <c r="U64" s="109"/>
    </row>
    <row r="65" spans="1:21" ht="15.75">
      <c r="A65" s="147"/>
      <c r="B65" s="193"/>
      <c r="C65" s="137"/>
      <c r="D65" s="138"/>
      <c r="E65" s="194"/>
      <c r="F65" s="139">
        <f t="shared" si="0"/>
        <v>0</v>
      </c>
      <c r="G65" s="140">
        <f t="shared" si="1"/>
        <v>0</v>
      </c>
      <c r="H65" s="141">
        <f t="shared" si="2"/>
        <v>0</v>
      </c>
      <c r="I65" s="140">
        <f t="shared" si="3"/>
        <v>0</v>
      </c>
      <c r="J65" s="142">
        <f t="shared" si="4"/>
        <v>0</v>
      </c>
      <c r="K65" s="148" t="e">
        <f t="shared" si="5"/>
        <v>#DIV/0!</v>
      </c>
      <c r="L65" s="28"/>
      <c r="M65" s="118">
        <v>0</v>
      </c>
      <c r="N65" s="119">
        <v>0</v>
      </c>
      <c r="O65" s="9"/>
      <c r="P65" s="118"/>
      <c r="Q65" s="119"/>
      <c r="U65" s="109"/>
    </row>
    <row r="66" spans="1:21" ht="15.75">
      <c r="A66" s="147"/>
      <c r="B66" s="193"/>
      <c r="C66" s="137"/>
      <c r="D66" s="138"/>
      <c r="E66" s="194"/>
      <c r="F66" s="139">
        <f t="shared" si="0"/>
        <v>0</v>
      </c>
      <c r="G66" s="140">
        <f t="shared" si="1"/>
        <v>0</v>
      </c>
      <c r="H66" s="141">
        <f t="shared" si="2"/>
        <v>0</v>
      </c>
      <c r="I66" s="140">
        <f t="shared" si="3"/>
        <v>0</v>
      </c>
      <c r="J66" s="166">
        <f t="shared" si="4"/>
        <v>0</v>
      </c>
      <c r="K66" s="148" t="e">
        <f t="shared" si="5"/>
        <v>#DIV/0!</v>
      </c>
      <c r="L66" s="28"/>
      <c r="M66" s="118">
        <v>0</v>
      </c>
      <c r="N66" s="119">
        <v>0</v>
      </c>
      <c r="O66" s="9"/>
      <c r="P66" s="118"/>
      <c r="Q66" s="119"/>
      <c r="U66" s="109"/>
    </row>
    <row r="67" spans="1:21" ht="15.75">
      <c r="A67" s="147"/>
      <c r="B67" s="193"/>
      <c r="C67" s="137"/>
      <c r="D67" s="138"/>
      <c r="E67" s="194"/>
      <c r="F67" s="139">
        <f t="shared" si="0"/>
        <v>0</v>
      </c>
      <c r="G67" s="140">
        <f t="shared" si="1"/>
        <v>0</v>
      </c>
      <c r="H67" s="141">
        <f t="shared" si="2"/>
        <v>0</v>
      </c>
      <c r="I67" s="140">
        <f t="shared" si="3"/>
        <v>0</v>
      </c>
      <c r="J67" s="142">
        <f t="shared" si="4"/>
        <v>0</v>
      </c>
      <c r="K67" s="148" t="e">
        <f t="shared" si="5"/>
        <v>#DIV/0!</v>
      </c>
      <c r="L67" s="28"/>
      <c r="M67" s="118">
        <v>0</v>
      </c>
      <c r="N67" s="119">
        <v>0</v>
      </c>
      <c r="O67" s="9"/>
      <c r="P67" s="118"/>
      <c r="Q67" s="119"/>
      <c r="U67" s="109"/>
    </row>
    <row r="68" spans="1:21" ht="15.75">
      <c r="A68" s="147"/>
      <c r="B68" s="193"/>
      <c r="C68" s="137"/>
      <c r="D68" s="138"/>
      <c r="E68" s="194"/>
      <c r="F68" s="139">
        <f t="shared" si="0"/>
        <v>0</v>
      </c>
      <c r="G68" s="140">
        <f t="shared" si="1"/>
        <v>0</v>
      </c>
      <c r="H68" s="141">
        <f t="shared" si="2"/>
        <v>0</v>
      </c>
      <c r="I68" s="140">
        <f t="shared" si="3"/>
        <v>0</v>
      </c>
      <c r="J68" s="142">
        <f t="shared" si="4"/>
        <v>0</v>
      </c>
      <c r="K68" s="148" t="e">
        <f t="shared" si="5"/>
        <v>#DIV/0!</v>
      </c>
      <c r="L68" s="28"/>
      <c r="M68" s="118">
        <v>0</v>
      </c>
      <c r="N68" s="119">
        <v>0</v>
      </c>
      <c r="O68" s="9"/>
      <c r="P68" s="118"/>
      <c r="Q68" s="119"/>
      <c r="U68" s="109"/>
    </row>
    <row r="69" spans="1:21" ht="15.75">
      <c r="A69" s="147"/>
      <c r="B69" s="193"/>
      <c r="C69" s="137"/>
      <c r="D69" s="138"/>
      <c r="E69" s="194"/>
      <c r="F69" s="139">
        <f t="shared" si="0"/>
        <v>0</v>
      </c>
      <c r="G69" s="140">
        <f t="shared" si="1"/>
        <v>0</v>
      </c>
      <c r="H69" s="141">
        <f t="shared" si="2"/>
        <v>0</v>
      </c>
      <c r="I69" s="140">
        <f t="shared" si="3"/>
        <v>0</v>
      </c>
      <c r="J69" s="142">
        <f t="shared" si="4"/>
        <v>0</v>
      </c>
      <c r="K69" s="148" t="e">
        <f t="shared" si="5"/>
        <v>#DIV/0!</v>
      </c>
      <c r="L69" s="28"/>
      <c r="M69" s="118">
        <v>0</v>
      </c>
      <c r="N69" s="119">
        <v>0</v>
      </c>
      <c r="O69" s="9"/>
      <c r="P69" s="118"/>
      <c r="Q69" s="119"/>
      <c r="U69" s="109"/>
    </row>
    <row r="70" spans="1:21" ht="15.75">
      <c r="A70" s="147"/>
      <c r="B70" s="193"/>
      <c r="C70" s="137"/>
      <c r="D70" s="138"/>
      <c r="E70" s="194"/>
      <c r="F70" s="139">
        <f t="shared" si="0"/>
        <v>0</v>
      </c>
      <c r="G70" s="140">
        <f t="shared" si="1"/>
        <v>0</v>
      </c>
      <c r="H70" s="141">
        <f t="shared" si="2"/>
        <v>0</v>
      </c>
      <c r="I70" s="140">
        <f t="shared" si="3"/>
        <v>0</v>
      </c>
      <c r="J70" s="142">
        <f t="shared" si="4"/>
        <v>0</v>
      </c>
      <c r="K70" s="148" t="e">
        <f t="shared" si="5"/>
        <v>#DIV/0!</v>
      </c>
      <c r="L70" s="28"/>
      <c r="M70" s="118">
        <v>0</v>
      </c>
      <c r="N70" s="119">
        <v>0</v>
      </c>
      <c r="O70" s="9"/>
      <c r="P70" s="118"/>
      <c r="Q70" s="119"/>
      <c r="U70" s="109"/>
    </row>
    <row r="71" spans="1:21" ht="15.75">
      <c r="A71" s="147"/>
      <c r="B71" s="193"/>
      <c r="C71" s="137"/>
      <c r="D71" s="138"/>
      <c r="E71" s="194"/>
      <c r="F71" s="139">
        <f t="shared" si="0"/>
        <v>0</v>
      </c>
      <c r="G71" s="140">
        <f t="shared" si="1"/>
        <v>0</v>
      </c>
      <c r="H71" s="141">
        <f t="shared" si="2"/>
        <v>0</v>
      </c>
      <c r="I71" s="140">
        <f t="shared" si="3"/>
        <v>0</v>
      </c>
      <c r="J71" s="142">
        <f t="shared" si="4"/>
        <v>0</v>
      </c>
      <c r="K71" s="148" t="e">
        <f t="shared" si="5"/>
        <v>#DIV/0!</v>
      </c>
      <c r="L71" s="28"/>
      <c r="M71" s="118">
        <v>0</v>
      </c>
      <c r="N71" s="119">
        <v>0</v>
      </c>
      <c r="O71" s="9"/>
      <c r="P71" s="118"/>
      <c r="Q71" s="119"/>
      <c r="U71" s="109"/>
    </row>
    <row r="72" spans="1:21" ht="15.75">
      <c r="A72" s="147"/>
      <c r="B72" s="193"/>
      <c r="C72" s="137"/>
      <c r="D72" s="138"/>
      <c r="E72" s="194"/>
      <c r="F72" s="139">
        <f t="shared" si="0"/>
        <v>0</v>
      </c>
      <c r="G72" s="140">
        <f t="shared" si="1"/>
        <v>0</v>
      </c>
      <c r="H72" s="141">
        <f t="shared" si="2"/>
        <v>0</v>
      </c>
      <c r="I72" s="140">
        <f t="shared" si="3"/>
        <v>0</v>
      </c>
      <c r="J72" s="142">
        <f t="shared" si="4"/>
        <v>0</v>
      </c>
      <c r="K72" s="148" t="e">
        <f t="shared" si="5"/>
        <v>#DIV/0!</v>
      </c>
      <c r="L72" s="28"/>
      <c r="M72" s="118">
        <v>0</v>
      </c>
      <c r="N72" s="119">
        <v>0</v>
      </c>
      <c r="O72" s="9"/>
      <c r="P72" s="118"/>
      <c r="Q72" s="119"/>
      <c r="U72" s="109"/>
    </row>
    <row r="73" spans="1:21" ht="15.75">
      <c r="A73" s="147"/>
      <c r="B73" s="193"/>
      <c r="C73" s="137"/>
      <c r="D73" s="162"/>
      <c r="E73" s="194"/>
      <c r="F73" s="163">
        <f t="shared" si="0"/>
        <v>0</v>
      </c>
      <c r="G73" s="164">
        <f t="shared" si="1"/>
        <v>0</v>
      </c>
      <c r="H73" s="165">
        <f t="shared" si="2"/>
        <v>0</v>
      </c>
      <c r="I73" s="164">
        <f t="shared" si="3"/>
        <v>0</v>
      </c>
      <c r="J73" s="166">
        <f t="shared" si="4"/>
        <v>0</v>
      </c>
      <c r="K73" s="197" t="e">
        <f t="shared" si="5"/>
        <v>#DIV/0!</v>
      </c>
      <c r="L73" s="110"/>
      <c r="M73" s="118">
        <v>0</v>
      </c>
      <c r="N73" s="119">
        <v>0</v>
      </c>
      <c r="O73" s="9"/>
      <c r="P73" s="118"/>
      <c r="Q73" s="119"/>
      <c r="U73" s="109"/>
    </row>
    <row r="74" spans="1:21" ht="15.75">
      <c r="A74" s="147"/>
      <c r="B74" s="193"/>
      <c r="C74" s="137"/>
      <c r="D74" s="162"/>
      <c r="E74" s="194"/>
      <c r="F74" s="163">
        <f t="shared" si="0"/>
        <v>0</v>
      </c>
      <c r="G74" s="164">
        <f t="shared" si="1"/>
        <v>0</v>
      </c>
      <c r="H74" s="165">
        <f t="shared" si="2"/>
        <v>0</v>
      </c>
      <c r="I74" s="164">
        <f t="shared" si="3"/>
        <v>0</v>
      </c>
      <c r="J74" s="166">
        <f t="shared" si="4"/>
        <v>0</v>
      </c>
      <c r="K74" s="197" t="e">
        <f t="shared" si="5"/>
        <v>#DIV/0!</v>
      </c>
      <c r="L74" s="110"/>
      <c r="M74" s="118">
        <v>0</v>
      </c>
      <c r="N74" s="119">
        <v>0</v>
      </c>
      <c r="O74" s="9"/>
      <c r="P74" s="118"/>
      <c r="Q74" s="119"/>
      <c r="U74" s="109"/>
    </row>
    <row r="75" spans="1:21" ht="16.5" thickBot="1">
      <c r="A75" s="149"/>
      <c r="B75" s="198"/>
      <c r="C75" s="199"/>
      <c r="D75" s="187"/>
      <c r="E75" s="208"/>
      <c r="F75" s="188">
        <f t="shared" si="0"/>
        <v>0</v>
      </c>
      <c r="G75" s="209">
        <f t="shared" si="1"/>
        <v>0</v>
      </c>
      <c r="H75" s="210">
        <f t="shared" si="2"/>
        <v>0</v>
      </c>
      <c r="I75" s="209">
        <f t="shared" si="3"/>
        <v>0</v>
      </c>
      <c r="J75" s="211">
        <f t="shared" si="4"/>
        <v>0</v>
      </c>
      <c r="K75" s="212" t="e">
        <f t="shared" si="5"/>
        <v>#DIV/0!</v>
      </c>
      <c r="L75" s="110"/>
      <c r="M75" s="159">
        <v>0</v>
      </c>
      <c r="N75" s="160">
        <v>0</v>
      </c>
      <c r="O75" s="9"/>
      <c r="P75" s="159"/>
      <c r="Q75" s="160"/>
      <c r="U75" s="109"/>
    </row>
    <row r="76" spans="6:17" ht="16.5" thickBot="1">
      <c r="F76" s="34"/>
      <c r="G76" s="82">
        <f>SUM(G12:G75)</f>
        <v>676.8698529688264</v>
      </c>
      <c r="H76" s="83"/>
      <c r="I76" s="82">
        <f>SUM(I12:I75)</f>
        <v>1579.3629902605949</v>
      </c>
      <c r="J76" s="84"/>
      <c r="M76" s="36"/>
      <c r="N76" s="36"/>
      <c r="P76" s="36"/>
      <c r="Q76" s="36"/>
    </row>
    <row r="77" spans="6:17" ht="16.5" thickBot="1">
      <c r="F77" s="37"/>
      <c r="G77" s="85" t="s">
        <v>20</v>
      </c>
      <c r="H77" s="1">
        <v>0.02</v>
      </c>
      <c r="I77" s="38"/>
      <c r="J77" s="39">
        <f>H77*G76</f>
        <v>13.537397059376529</v>
      </c>
      <c r="M77" s="36"/>
      <c r="N77" s="36"/>
      <c r="P77" s="36"/>
      <c r="Q77" s="36"/>
    </row>
    <row r="78" spans="6:17" ht="16.5" thickBot="1">
      <c r="F78" s="34"/>
      <c r="G78" s="40"/>
      <c r="H78" s="2"/>
      <c r="I78" s="40"/>
      <c r="J78" s="41"/>
      <c r="M78" s="36"/>
      <c r="N78" s="36"/>
      <c r="P78" s="36"/>
      <c r="Q78" s="36"/>
    </row>
    <row r="79" spans="6:17" ht="16.5" thickBot="1">
      <c r="F79" s="37"/>
      <c r="G79" s="38" t="s">
        <v>21</v>
      </c>
      <c r="H79" s="1"/>
      <c r="I79" s="38"/>
      <c r="J79" s="39">
        <f>SUM(J11:J77)</f>
        <v>2269.7702402887976</v>
      </c>
      <c r="M79" s="36"/>
      <c r="N79" s="36"/>
      <c r="P79" s="36"/>
      <c r="Q79" s="36"/>
    </row>
    <row r="80" spans="6:17" ht="16.5" thickBot="1">
      <c r="F80" s="42"/>
      <c r="G80" s="43"/>
      <c r="H80" s="3"/>
      <c r="I80" s="43"/>
      <c r="J80" s="44"/>
      <c r="M80" s="36"/>
      <c r="N80" s="36"/>
      <c r="P80" s="36"/>
      <c r="Q80" s="36"/>
    </row>
    <row r="81" spans="6:17" ht="15.75">
      <c r="F81" s="45"/>
      <c r="G81" s="86" t="s">
        <v>22</v>
      </c>
      <c r="H81" s="4">
        <v>0.08</v>
      </c>
      <c r="I81" s="46"/>
      <c r="J81" s="47">
        <f>J79*H81</f>
        <v>181.58161922310381</v>
      </c>
      <c r="M81" s="36"/>
      <c r="N81" s="36"/>
      <c r="P81" s="36"/>
      <c r="Q81" s="36"/>
    </row>
    <row r="82" spans="6:17" ht="16.5" thickBot="1">
      <c r="F82" s="48"/>
      <c r="G82" s="87" t="s">
        <v>23</v>
      </c>
      <c r="H82" s="5"/>
      <c r="I82" s="49"/>
      <c r="J82" s="50">
        <f>J79+J81</f>
        <v>2451.3518595119012</v>
      </c>
      <c r="M82" s="36"/>
      <c r="N82" s="36"/>
      <c r="P82" s="36"/>
      <c r="Q82" s="36"/>
    </row>
    <row r="83" spans="6:17" ht="16.5" thickBot="1">
      <c r="F83" s="51"/>
      <c r="G83" s="88"/>
      <c r="H83" s="6"/>
      <c r="I83" s="52"/>
      <c r="J83" s="53"/>
      <c r="M83" s="36"/>
      <c r="N83" s="36"/>
      <c r="P83" s="36"/>
      <c r="Q83" s="36"/>
    </row>
    <row r="84" spans="6:17" ht="15.75">
      <c r="F84" s="54"/>
      <c r="G84" s="86" t="s">
        <v>24</v>
      </c>
      <c r="H84" s="4">
        <v>0.08</v>
      </c>
      <c r="I84" s="46"/>
      <c r="J84" s="47">
        <f>J82*H84</f>
        <v>196.1081487609521</v>
      </c>
      <c r="M84" s="36"/>
      <c r="N84" s="36"/>
      <c r="P84" s="36"/>
      <c r="Q84" s="36"/>
    </row>
    <row r="85" spans="6:17" ht="16.5" thickBot="1">
      <c r="F85" s="48"/>
      <c r="G85" s="87" t="s">
        <v>23</v>
      </c>
      <c r="H85" s="5"/>
      <c r="I85" s="49"/>
      <c r="J85" s="50">
        <f>J82+J84</f>
        <v>2647.4600082728534</v>
      </c>
      <c r="M85" s="36"/>
      <c r="N85" s="36"/>
      <c r="P85" s="36"/>
      <c r="Q85" s="36"/>
    </row>
    <row r="86" spans="6:17" ht="16.5" thickBot="1">
      <c r="F86" s="51"/>
      <c r="G86" s="88"/>
      <c r="H86" s="6"/>
      <c r="I86" s="52"/>
      <c r="J86" s="53"/>
      <c r="M86" s="36"/>
      <c r="N86" s="36"/>
      <c r="P86" s="36"/>
      <c r="Q86" s="36"/>
    </row>
    <row r="87" spans="6:17" ht="15.75">
      <c r="F87" s="54"/>
      <c r="G87" s="89" t="s">
        <v>25</v>
      </c>
      <c r="H87" s="4">
        <v>0.18</v>
      </c>
      <c r="I87" s="46"/>
      <c r="J87" s="55">
        <f>J85*H87</f>
        <v>476.5428014891136</v>
      </c>
      <c r="M87" s="36"/>
      <c r="N87" s="36"/>
      <c r="P87" s="36"/>
      <c r="Q87" s="36"/>
    </row>
    <row r="88" spans="6:17" ht="16.5" thickBot="1">
      <c r="F88" s="48"/>
      <c r="G88" s="90" t="s">
        <v>26</v>
      </c>
      <c r="H88" s="56" t="s">
        <v>9</v>
      </c>
      <c r="I88" s="57"/>
      <c r="J88" s="58">
        <f>J85+J87</f>
        <v>3124.002809761967</v>
      </c>
      <c r="M88" s="36"/>
      <c r="N88" s="36"/>
      <c r="P88" s="36"/>
      <c r="Q88" s="36"/>
    </row>
    <row r="89" spans="13:17" ht="15.75">
      <c r="M89" s="36"/>
      <c r="N89" s="36"/>
      <c r="P89" s="36"/>
      <c r="Q89" s="36"/>
    </row>
    <row r="90" spans="13:17" ht="15.75">
      <c r="M90" s="36"/>
      <c r="N90" s="36"/>
      <c r="P90" s="36"/>
      <c r="Q90" s="36"/>
    </row>
    <row r="91" spans="10:17" ht="15.75">
      <c r="J91" s="59"/>
      <c r="M91" s="36"/>
      <c r="N91" s="36"/>
      <c r="P91" s="36"/>
      <c r="Q91" s="36"/>
    </row>
    <row r="92" spans="13:17" ht="15.75">
      <c r="M92" s="36"/>
      <c r="N92" s="36"/>
      <c r="P92" s="36"/>
      <c r="Q92" s="36"/>
    </row>
  </sheetData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user</cp:lastModifiedBy>
  <cp:lastPrinted>2013-11-21T13:03:32Z</cp:lastPrinted>
  <dcterms:created xsi:type="dcterms:W3CDTF">2013-10-10T07:32:43Z</dcterms:created>
  <dcterms:modified xsi:type="dcterms:W3CDTF">2018-11-20T13:48:13Z</dcterms:modified>
  <cp:category/>
  <cp:version/>
  <cp:contentType/>
  <cp:contentStatus/>
</cp:coreProperties>
</file>