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78" activeTab="0"/>
  </bookViews>
  <sheets>
    <sheet name="კრებსითი" sheetId="1" r:id="rId1"/>
    <sheet name="შიდაწყალ" sheetId="2" r:id="rId2"/>
    <sheet name="შიდა კანალიზ." sheetId="3" r:id="rId3"/>
    <sheet name="ვენტილაცია–კონდიცირება" sheetId="4" r:id="rId4"/>
    <sheet name="გათბობა" sheetId="5" r:id="rId5"/>
    <sheet name="საქვაბე" sheetId="6" r:id="rId6"/>
    <sheet name="სახანძრო" sheetId="7" r:id="rId7"/>
  </sheets>
  <definedNames/>
  <calcPr fullCalcOnLoad="1"/>
</workbook>
</file>

<file path=xl/sharedStrings.xml><?xml version="1.0" encoding="utf-8"?>
<sst xmlns="http://schemas.openxmlformats.org/spreadsheetml/2006/main" count="955" uniqueCount="276">
  <si>
    <t>kompl</t>
  </si>
  <si>
    <t>gaTboba</t>
  </si>
  <si>
    <t>obieqtis dasaxeleba:</t>
  </si>
  <si>
    <t>lari</t>
  </si>
  <si>
    <t>safuZveli</t>
  </si>
  <si>
    <t>normatiuli</t>
  </si>
  <si>
    <t xml:space="preserve">samSeneblo </t>
  </si>
  <si>
    <t>resursi</t>
  </si>
  <si>
    <t>meqanizmebi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</si>
  <si>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</si>
  <si>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</si>
  <si>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</si>
  <si>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</si>
  <si>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</si>
  <si>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</si>
  <si>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</si>
  <si>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</si>
  <si>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</si>
  <si>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</si>
  <si>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</si>
  <si>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</si>
  <si>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</si>
  <si>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</si>
  <si>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m2</t>
  </si>
  <si>
    <t xml:space="preserve">Sromis danaxarjebi  </t>
  </si>
  <si>
    <t>kac/sT</t>
  </si>
  <si>
    <t>sxva manqana</t>
  </si>
  <si>
    <t>m3</t>
  </si>
  <si>
    <t>kg</t>
  </si>
  <si>
    <t>sabazro</t>
  </si>
  <si>
    <t>#</t>
  </si>
  <si>
    <t>ganz.</t>
  </si>
  <si>
    <t>xelfasi</t>
  </si>
  <si>
    <t>masala</t>
  </si>
  <si>
    <t>jami</t>
  </si>
  <si>
    <t>sul</t>
  </si>
  <si>
    <t>cali</t>
  </si>
  <si>
    <t>zednadebi xarjebi</t>
  </si>
  <si>
    <t>grZ.m</t>
  </si>
  <si>
    <t>Sromis danaxarjebi</t>
  </si>
  <si>
    <t xml:space="preserve">sxva manqana </t>
  </si>
  <si>
    <t>16-6-2</t>
  </si>
  <si>
    <t xml:space="preserve">sxva manqana  </t>
  </si>
  <si>
    <t>samagri</t>
  </si>
  <si>
    <t xml:space="preserve">Sromis danaxarjebi </t>
  </si>
  <si>
    <t>masala:</t>
  </si>
  <si>
    <t>sxva masala</t>
  </si>
  <si>
    <t>xelsabani niJaris mowyoba SezRuduli unarebis mqoneTaTvis kompleqtSi</t>
  </si>
  <si>
    <t>17-4-1</t>
  </si>
  <si>
    <t xml:space="preserve">xelsabani </t>
  </si>
  <si>
    <t>Semrevi</t>
  </si>
  <si>
    <t>16-24-3</t>
  </si>
  <si>
    <t>16-24-2</t>
  </si>
  <si>
    <t>kanalizaciis plastmasis mili d=50mm</t>
  </si>
  <si>
    <t>15-51-1</t>
  </si>
  <si>
    <t>16-12-1</t>
  </si>
  <si>
    <t>ventili d=20mm</t>
  </si>
  <si>
    <t>16-6-1</t>
  </si>
  <si>
    <t>mili d=50mm</t>
  </si>
  <si>
    <t>17-1-5</t>
  </si>
  <si>
    <t>qviSa</t>
  </si>
  <si>
    <t xml:space="preserve">jami </t>
  </si>
  <si>
    <t>gruntis ukuCayra xeliT</t>
  </si>
  <si>
    <t>samontaJo xvrelebis mowyoba</t>
  </si>
  <si>
    <t>xvrelebis amovseba cementiT</t>
  </si>
  <si>
    <t>46-19-3</t>
  </si>
  <si>
    <t>cementis xsnari</t>
  </si>
  <si>
    <t>1-80-3</t>
  </si>
  <si>
    <t>18-4-1</t>
  </si>
  <si>
    <t>18-8-1</t>
  </si>
  <si>
    <t>18-6-1</t>
  </si>
  <si>
    <t>s a m u S a o T a</t>
  </si>
  <si>
    <t>d a s a x e l e b a</t>
  </si>
  <si>
    <t>erT.-ze</t>
  </si>
  <si>
    <t>ventili d=63mm</t>
  </si>
  <si>
    <t>c</t>
  </si>
  <si>
    <t>m</t>
  </si>
  <si>
    <t>1-81-3</t>
  </si>
  <si>
    <t>22-8-2</t>
  </si>
  <si>
    <t>samkapi 50/100</t>
  </si>
  <si>
    <t>samkapi 100/100</t>
  </si>
  <si>
    <t>jvaredini d=100/100mm</t>
  </si>
  <si>
    <t>sifoni d=50mm</t>
  </si>
  <si>
    <t>revizia d=100mm</t>
  </si>
  <si>
    <t>16-24-1</t>
  </si>
  <si>
    <t>muxli d=50mm</t>
  </si>
  <si>
    <t>muxli d=100mm</t>
  </si>
  <si>
    <t>samuSaos dasaxeleba</t>
  </si>
  <si>
    <t>ventiliacia kondecireba</t>
  </si>
  <si>
    <t>თბილისის სახელმწიფო სამედიცინო უნივერსიტეტის ახალი შენობა</t>
  </si>
  <si>
    <t>gr/m</t>
  </si>
  <si>
    <t>pirdapiri xarjebi:</t>
  </si>
  <si>
    <t>saxarjTaRricxvo mogeba:</t>
  </si>
  <si>
    <t>DdRg:</t>
  </si>
  <si>
    <t>saxarjTaRricxvo Rirebuleba:</t>
  </si>
  <si>
    <t>gauTvaliswinebeli samuSaoebi:</t>
  </si>
  <si>
    <t>Sida kanalizacia</t>
  </si>
  <si>
    <t xml:space="preserve">cementis xsnari </t>
  </si>
  <si>
    <r>
      <t>r</t>
    </r>
    <r>
      <rPr>
        <sz val="10"/>
        <rFont val="Arial Cyr"/>
        <family val="0"/>
      </rPr>
      <t xml:space="preserve"> </t>
    </r>
    <r>
      <rPr>
        <sz val="10"/>
        <rFont val="Times New Roman"/>
        <family val="1"/>
      </rPr>
      <t>3-47</t>
    </r>
  </si>
  <si>
    <t>plastmasis wyalsadenis mili 16/2</t>
  </si>
  <si>
    <t>plastmasis mili 16/2</t>
  </si>
  <si>
    <t>wylis Sida milgayvaniloba</t>
  </si>
  <si>
    <t>Sida wyalsadeni</t>
  </si>
  <si>
    <t>plastmasis wyalsadenis mili 25/2,8</t>
  </si>
  <si>
    <t>plastmasis wyalsadenis mili 32/3,2</t>
  </si>
  <si>
    <t>16-24-7</t>
  </si>
  <si>
    <t>quro 25</t>
  </si>
  <si>
    <t>quro 32</t>
  </si>
  <si>
    <t>plasmasis mili 25/2,8</t>
  </si>
  <si>
    <t>plasmasis mili 32/3,2</t>
  </si>
  <si>
    <t>samkapi  32-20-32</t>
  </si>
  <si>
    <t>samkapi  25-20-25</t>
  </si>
  <si>
    <t>samkapi  25-20-20</t>
  </si>
  <si>
    <t>wyalsawreti  16/1/2"</t>
  </si>
  <si>
    <t>gadamyvani  32-25</t>
  </si>
  <si>
    <t>plastmasis mili 20/2,3</t>
  </si>
  <si>
    <t>cxeli wylis milebis izolacia</t>
  </si>
  <si>
    <t>kompl.</t>
  </si>
  <si>
    <t>kanalizaciis plastmasis mili  d=150mm</t>
  </si>
  <si>
    <t>kanalizaciis plastmasis mili  d=110mm</t>
  </si>
  <si>
    <t>mili d=110 mm</t>
  </si>
  <si>
    <t>mili d=150 mm</t>
  </si>
  <si>
    <t>16-5-2</t>
  </si>
  <si>
    <t>Sida wyalmomarageba</t>
  </si>
  <si>
    <t>xelsabani niJara SemreviT</t>
  </si>
  <si>
    <t>sensoruli Semrevi</t>
  </si>
  <si>
    <t>unitazis (Camrecxi avziT) mowyoba</t>
  </si>
  <si>
    <t>unitazi Camrecxi avziT</t>
  </si>
  <si>
    <t>xelsabani niJara yvala saWiro aqsesuariT laboratoriebisaTvis</t>
  </si>
  <si>
    <t>samkapi 100/150</t>
  </si>
  <si>
    <t>trapi 50</t>
  </si>
  <si>
    <t>fankoilebi simZlavriT1.76 kvt maqsimaluri xmauris simZlaviT 53 db, maqsimaluri zomebiT 900/600/130 mm</t>
  </si>
  <si>
    <t>fankoilebi simZlavriT 2.56 kvt maqsimaluri xmauris simZlaviT 53 db, maqsimaluri zomebiT 1100/600/130 mm</t>
  </si>
  <si>
    <t>fankoilebi simZlavriT 3.3 kvt maqsimaluri xmauris simZlaviT 53 db, maqsimaluri zomebiT 1300/600/130 mm</t>
  </si>
  <si>
    <t>quro d=40mm</t>
  </si>
  <si>
    <t>quro d=32mm</t>
  </si>
  <si>
    <t>polipropilenis wyalsadenis mili d=40/3.5mm</t>
  </si>
  <si>
    <t>polipropilenis mili d=40/3.5mm</t>
  </si>
  <si>
    <t>polipropilenis wyalsadenis mili d=32/3.2mm</t>
  </si>
  <si>
    <t>polipropilenis mili d=32/3.2mm</t>
  </si>
  <si>
    <t>polipropilenis wyalsadenis mili d=25/2.8mm</t>
  </si>
  <si>
    <t>polipropilenis mili d=25/2.8mm</t>
  </si>
  <si>
    <t>quro d=25/2.8mm</t>
  </si>
  <si>
    <t>samkapi d=32-25-5</t>
  </si>
  <si>
    <t>samkapi d=40-25-32</t>
  </si>
  <si>
    <t>koleqtori danaxarjiT 1-5 l/wT, 3 gamosasvleliT</t>
  </si>
  <si>
    <t>koleqtori danaxarjiT 1-5 l/wT, 4 gamosasvleliT</t>
  </si>
  <si>
    <t>koleqtori danaxarjiT 1-5 l/wT, 5 gamosasvleliT</t>
  </si>
  <si>
    <t>koleqtori danaxarjiT 1-5 l/wT, 6 gamosasvleliT</t>
  </si>
  <si>
    <t>koleqtori danaxarjiT 1-5 l/wT, 7 gamosasvleliT</t>
  </si>
  <si>
    <t>koleqtori danaxarjiT 1-5 l/wT, 8 gamosasvleliT</t>
  </si>
  <si>
    <t>polipropilenis mili d=20/2.3mm</t>
  </si>
  <si>
    <t>polipropilenis wyalsadenis mili d=16/2mm</t>
  </si>
  <si>
    <t>polipropilenis mili d=16/2mm</t>
  </si>
  <si>
    <t>fankoilebis daerTebis kompleqti 16-1/2"</t>
  </si>
  <si>
    <t>kedlebis da tixrebis gaxvreta 30X30mm;</t>
  </si>
  <si>
    <t>gaxvretili kedlebisa da tixrebis Selesva cementis xsnariT</t>
  </si>
  <si>
    <t>ვენტილაცია-კონდიცირება</t>
  </si>
  <si>
    <t>plastmasis wyalsadenis mili 63</t>
  </si>
  <si>
    <t>plasmasis mili 63</t>
  </si>
  <si>
    <t>ventili d=20-32-63mm</t>
  </si>
  <si>
    <t>ventili d=32mm</t>
  </si>
  <si>
    <r>
      <t>III</t>
    </r>
    <r>
      <rPr>
        <b/>
        <sz val="10"/>
        <rFont val="Arial"/>
        <family val="2"/>
      </rPr>
      <t xml:space="preserve">  </t>
    </r>
    <r>
      <rPr>
        <b/>
        <sz val="10"/>
        <rFont val="AcadNusx"/>
        <family val="0"/>
      </rPr>
      <t>kategoriis miwis gaTxra xeliT</t>
    </r>
  </si>
  <si>
    <t>III kat.gruntis ukuCayra xeliT</t>
  </si>
  <si>
    <t>qviSis safenisa da safaris mowyoba milis garSemo</t>
  </si>
  <si>
    <t>saqvabe</t>
  </si>
  <si>
    <t>xanZarsawinaaRmdego</t>
  </si>
  <si>
    <t>polipropilenis wyalsadenis mili d=20/2.3mm</t>
  </si>
  <si>
    <t>lokaluri xarjTaRricxva #3</t>
  </si>
  <si>
    <t>unitazi SezRuduli unaris mqone pirTaTvis, kompleqtSi</t>
  </si>
  <si>
    <t>unitazis (Camrecxi avziT) mowyoba SezRuduli unaris mqone pirTaTvis, kompleqtSi</t>
  </si>
  <si>
    <t>lokaluri xarjTaRricxva  #4</t>
  </si>
  <si>
    <t>xelsabani niJara SezRuduli unarebis mqoneTaTvis kompleqtSi</t>
  </si>
  <si>
    <t>lokaluri xarjTaRricxva  #7</t>
  </si>
  <si>
    <t>lokaluri xarjTaRricxva  #8</t>
  </si>
  <si>
    <t>lokaluri xarjTaRricxva  #9</t>
  </si>
  <si>
    <t>"marilxsnari-wyali" tipis Tburi tumbo,  88.8 - 98.2 kvt simZlavris, koeficientiT 42 -72kvt</t>
  </si>
  <si>
    <t>marilxsnari-wyali tipis Tburi tumbo,  88.8 - 98.2 kvt simZlavris, koeficientiT 42 -72kvt</t>
  </si>
  <si>
    <t>WaburRilis mowyoba</t>
  </si>
  <si>
    <t>Tburi tumbos marTvis kompleqti</t>
  </si>
  <si>
    <r>
      <t>დამაკავშირებელი ელემენტი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-2" </t>
    </r>
  </si>
  <si>
    <r>
      <t xml:space="preserve">დამაკავშირებელი ელემენტი 22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- 1/2"</t>
    </r>
  </si>
  <si>
    <r>
      <t>მუხლი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90</t>
    </r>
    <r>
      <rPr>
        <sz val="10"/>
        <color indexed="8"/>
        <rFont val="UniversalMath1 BT"/>
        <family val="1"/>
      </rPr>
      <t>8</t>
    </r>
    <r>
      <rPr>
        <sz val="10"/>
        <color indexed="8"/>
        <rFont val="AcadNusx"/>
        <family val="0"/>
      </rPr>
      <t xml:space="preserve">° </t>
    </r>
  </si>
  <si>
    <r>
      <t>მუხლი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45</t>
    </r>
    <r>
      <rPr>
        <sz val="10"/>
        <color indexed="8"/>
        <rFont val="UniversalMath1 BT"/>
        <family val="1"/>
      </rPr>
      <t>8</t>
    </r>
  </si>
  <si>
    <r>
      <t>სამკაპი 54-54-54Ø</t>
    </r>
    <r>
      <rPr>
        <sz val="10"/>
        <color indexed="8"/>
        <rFont val="UniversalMath1 BT"/>
        <family val="1"/>
      </rPr>
      <t>&amp;</t>
    </r>
  </si>
  <si>
    <r>
      <t>მილი  54</t>
    </r>
    <r>
      <rPr>
        <sz val="10"/>
        <color indexed="8"/>
        <rFont val="UniversalMath1 BT"/>
        <family val="1"/>
      </rPr>
      <t>&amp;</t>
    </r>
  </si>
  <si>
    <r>
      <t xml:space="preserve">ფლიანეციანი გადამყვანი  </t>
    </r>
    <r>
      <rPr>
        <sz val="10"/>
        <color indexed="8"/>
        <rFont val="Academic-Times"/>
        <family val="0"/>
      </rPr>
      <t>DN</t>
    </r>
    <r>
      <rPr>
        <sz val="10"/>
        <color indexed="8"/>
        <rFont val="AcadNusx"/>
        <family val="0"/>
      </rPr>
      <t xml:space="preserve"> 100</t>
    </r>
  </si>
  <si>
    <r>
      <t>მილი  22Ø</t>
    </r>
    <r>
      <rPr>
        <sz val="10"/>
        <color indexed="8"/>
        <rFont val="UniversalMath1 BT"/>
        <family val="1"/>
      </rPr>
      <t>&amp;</t>
    </r>
  </si>
  <si>
    <r>
      <t>დამაკავშირებელი ელემენტი 22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-3/4" </t>
    </r>
  </si>
  <si>
    <r>
      <t>მუხლი 22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90</t>
    </r>
    <r>
      <rPr>
        <sz val="10"/>
        <color indexed="8"/>
        <rFont val="UniversalMath1 BT"/>
        <family val="1"/>
      </rPr>
      <t>8</t>
    </r>
    <r>
      <rPr>
        <sz val="10"/>
        <color indexed="8"/>
        <rFont val="AcadNusx"/>
        <family val="0"/>
      </rPr>
      <t xml:space="preserve">° </t>
    </r>
  </si>
  <si>
    <r>
      <t>სამკაპი 108-108-108</t>
    </r>
    <r>
      <rPr>
        <sz val="10"/>
        <color indexed="8"/>
        <rFont val="UniversalMath1 BT"/>
        <family val="1"/>
      </rPr>
      <t xml:space="preserve"> &amp;</t>
    </r>
  </si>
  <si>
    <r>
      <t xml:space="preserve">სამკაპი 108-88,9-108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Ø</t>
    </r>
  </si>
  <si>
    <r>
      <t>მუხლი</t>
    </r>
    <r>
      <rPr>
        <sz val="10"/>
        <color indexed="8"/>
        <rFont val="Academic-Times"/>
        <family val="0"/>
      </rPr>
      <t xml:space="preserve"> 108Ø 90</t>
    </r>
    <r>
      <rPr>
        <sz val="10"/>
        <color indexed="8"/>
        <rFont val="AcadNusx"/>
        <family val="0"/>
      </rPr>
      <t xml:space="preserve">° </t>
    </r>
  </si>
  <si>
    <r>
      <t xml:space="preserve">სამსვლიანი სარქველი </t>
    </r>
    <r>
      <rPr>
        <sz val="10"/>
        <color indexed="8"/>
        <rFont val="Academy"/>
        <family val="0"/>
      </rPr>
      <t xml:space="preserve">DN </t>
    </r>
    <r>
      <rPr>
        <sz val="10"/>
        <color indexed="8"/>
        <rFont val="AcadNusx"/>
        <family val="0"/>
      </rPr>
      <t>80</t>
    </r>
  </si>
  <si>
    <r>
      <t xml:space="preserve">ფლიანეციანი გადამყვანი </t>
    </r>
    <r>
      <rPr>
        <sz val="10"/>
        <color indexed="8"/>
        <rFont val="Academic-Times"/>
        <family val="0"/>
      </rPr>
      <t xml:space="preserve">DN </t>
    </r>
    <r>
      <rPr>
        <sz val="10"/>
        <color indexed="8"/>
        <rFont val="AcadNusx"/>
        <family val="0"/>
      </rPr>
      <t>80</t>
    </r>
  </si>
  <si>
    <r>
      <t>მილი</t>
    </r>
    <r>
      <rPr>
        <sz val="10"/>
        <color indexed="8"/>
        <rFont val="Academic-Times"/>
        <family val="0"/>
      </rPr>
      <t xml:space="preserve">  </t>
    </r>
    <r>
      <rPr>
        <sz val="10"/>
        <color indexed="8"/>
        <rFont val="AcadNusx"/>
        <family val="0"/>
      </rPr>
      <t>108Ø</t>
    </r>
    <r>
      <rPr>
        <sz val="10"/>
        <color indexed="8"/>
        <rFont val="UniversalMath1 BT"/>
        <family val="1"/>
      </rPr>
      <t>&amp;</t>
    </r>
  </si>
  <si>
    <r>
      <t>ქურო</t>
    </r>
    <r>
      <rPr>
        <sz val="10"/>
        <color indexed="8"/>
        <rFont val="Academic-Times"/>
        <family val="0"/>
      </rPr>
      <t xml:space="preserve">  </t>
    </r>
    <r>
      <rPr>
        <sz val="10"/>
        <color indexed="8"/>
        <rFont val="AcadNusx"/>
        <family val="0"/>
      </rPr>
      <t>108Ø</t>
    </r>
    <r>
      <rPr>
        <sz val="10"/>
        <color indexed="8"/>
        <rFont val="UniversalMath1 BT"/>
        <family val="1"/>
      </rPr>
      <t>&amp;</t>
    </r>
  </si>
  <si>
    <r>
      <t>დამაკავშირებელი ელემენტი 42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Ø-1 1/2" </t>
    </r>
  </si>
  <si>
    <r>
      <rPr>
        <sz val="10"/>
        <color indexed="8"/>
        <rFont val="Academic-Times"/>
        <family val="0"/>
      </rPr>
      <t xml:space="preserve">PND </t>
    </r>
    <r>
      <rPr>
        <sz val="10"/>
        <color indexed="8"/>
        <rFont val="AcadNusx"/>
        <family val="0"/>
      </rPr>
      <t>მილი 110Ø</t>
    </r>
    <r>
      <rPr>
        <sz val="10"/>
        <color indexed="8"/>
        <rFont val="UniversalMath1 BT"/>
        <family val="1"/>
      </rPr>
      <t>&amp;</t>
    </r>
  </si>
  <si>
    <r>
      <rPr>
        <sz val="10"/>
        <color indexed="8"/>
        <rFont val="Academic-Times"/>
        <family val="0"/>
      </rPr>
      <t xml:space="preserve">PND </t>
    </r>
    <r>
      <rPr>
        <sz val="10"/>
        <color indexed="8"/>
        <rFont val="AcadNusx"/>
        <family val="0"/>
      </rPr>
      <t xml:space="preserve">მუხლი 110 </t>
    </r>
    <r>
      <rPr>
        <sz val="10"/>
        <color indexed="8"/>
        <rFont val="UniversalMath1 BT"/>
        <family val="1"/>
      </rPr>
      <t>&amp;</t>
    </r>
  </si>
  <si>
    <t>საიზოლაციო სისქე 12მმ</t>
  </si>
  <si>
    <t>komp.</t>
  </si>
  <si>
    <t>gafarTovebis avzi 50l</t>
  </si>
  <si>
    <t xml:space="preserve">safarToebeli avzi V=50 l </t>
  </si>
  <si>
    <t>buferuli moculoba 1500l izolaciiT da TbodanakargiT araumetes  3.5 kvt/wamSi</t>
  </si>
  <si>
    <t>buferuli moculoba 1500l izolaciiT</t>
  </si>
  <si>
    <t>damagrovebeli wyalgamaTboboeli damxare TbogamcvleliT (heliosisistemis 700l) izolaciiT da TbodanakargiT araumetes  3.5 kvt/wamSi</t>
  </si>
  <si>
    <t>milisebri Tbogamcvleli 350kvt</t>
  </si>
  <si>
    <t>damagrovebeli wyalgamaTboboeli damxare TbogamcvleliT (heliosisistemis 700l)</t>
  </si>
  <si>
    <t>3 konturiani hidravlikuri gamanawilebeli DN  150 (flianeci) satumbi jgufebiT, danaxarjiT 1.5 l/w</t>
  </si>
  <si>
    <t>3 konturiani hidravlikuri gamanawilebeli DN  150 (flianeci) satumbi jgufebiT, danaxarjiT 5 l/w</t>
  </si>
  <si>
    <t xml:space="preserve">CaZiruli tumbo danaxarjiT 60 m3/s </t>
  </si>
  <si>
    <t xml:space="preserve">sul: </t>
  </si>
  <si>
    <r>
      <t>milisebri Tbogamcvleli 350kvt danaxarjiT 60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/s</t>
    </r>
  </si>
  <si>
    <r>
      <t xml:space="preserve">3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 xml:space="preserve">Wilo Stratos 40/1-8)  DN40 </t>
    </r>
    <r>
      <rPr>
        <b/>
        <sz val="10"/>
        <color indexed="8"/>
        <rFont val="AcadNusx"/>
        <family val="0"/>
      </rPr>
      <t>danaxarjiT 1.5 l/w</t>
    </r>
  </si>
  <si>
    <r>
      <t>CaZiruli tumbo danaxarjiT 60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 xml:space="preserve">/s </t>
    </r>
  </si>
  <si>
    <t>cecxlSemakavebeli Termuli CamketiT romelic reagirebs 72 С. zomebiT 150/150mm</t>
  </si>
  <si>
    <t>cecxlSemakavebeli sarqveli Termuli CamketiT romelic reagirebs 72 С. zomebiT 100/100mm</t>
  </si>
  <si>
    <t>cecxlSemakavebeli Termuli CamketiT romelic reagirebs 72 С. zomebiT 200/200mm</t>
  </si>
  <si>
    <t>cecxlSemakavebeli sarqveli Termuli CamketiT romelic reagirebs 72 С. zomebiT 450/200mm</t>
  </si>
  <si>
    <t>cecxlSemakavebeli sarqveli Termuli CamketiT romelic reagirebs 72 С. zomebiT 200/100mm</t>
  </si>
  <si>
    <t>cecxlSemakavebeli sarqveli Termuli CamketiT romelic reagirebs 72 С. zomebiT 400/200mm</t>
  </si>
  <si>
    <t>damabalansirebeli damperi. zomebiT 100/100</t>
  </si>
  <si>
    <t>damabalansirebeli damperi. zomebiT 150/150</t>
  </si>
  <si>
    <t>damabalansirebeli damperi. zomebiT 200/100</t>
  </si>
  <si>
    <t>dekoratiuli bade 100/100</t>
  </si>
  <si>
    <t>dekoratiuli bade 200/100</t>
  </si>
  <si>
    <t>dekoratiuli bade 300/100</t>
  </si>
  <si>
    <t>haersatarebis samagrebis kompeqti</t>
  </si>
  <si>
    <t>კომპ.</t>
  </si>
  <si>
    <t>regulirebadi damperi 150/150</t>
  </si>
  <si>
    <t>haersatari aqafebuli poliuritanisgan 12mm</t>
  </si>
  <si>
    <r>
      <t xml:space="preserve">3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>Wilo Stratos</t>
    </r>
    <r>
      <rPr>
        <b/>
        <sz val="10"/>
        <color indexed="8"/>
        <rFont val="AcadNusx"/>
        <family val="0"/>
      </rPr>
      <t xml:space="preserve"> 40/1-8)  </t>
    </r>
    <r>
      <rPr>
        <b/>
        <sz val="10"/>
        <color indexed="8"/>
        <rFont val="Arial"/>
        <family val="2"/>
      </rPr>
      <t>DN</t>
    </r>
    <r>
      <rPr>
        <b/>
        <sz val="10"/>
        <color indexed="8"/>
        <rFont val="AcadNusx"/>
        <family val="0"/>
      </rPr>
      <t>50 danaxarjiT 5 l/w avtomaturi regulirebis kompleqtiT</t>
    </r>
  </si>
  <si>
    <r>
      <t xml:space="preserve">4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>Wilo Stratos</t>
    </r>
    <r>
      <rPr>
        <b/>
        <sz val="10"/>
        <color indexed="8"/>
        <rFont val="AcadNusx"/>
        <family val="0"/>
      </rPr>
      <t xml:space="preserve"> 50/1-10)  </t>
    </r>
    <r>
      <rPr>
        <b/>
        <sz val="10"/>
        <color indexed="8"/>
        <rFont val="Arial"/>
        <family val="2"/>
      </rPr>
      <t>DN</t>
    </r>
    <r>
      <rPr>
        <b/>
        <sz val="10"/>
        <color indexed="8"/>
        <rFont val="AcadNusx"/>
        <family val="0"/>
      </rPr>
      <t>50 danaxarjiT 5 l/w</t>
    </r>
  </si>
  <si>
    <t>4 konturiani hidravlikuri gamanawilebeli DN  150 (flianeci) satumbi jgufebiT, danaxarjiT 5 l/w</t>
  </si>
  <si>
    <t>avtomaturi regulirebis kompleqti</t>
  </si>
  <si>
    <t>fitingebi</t>
  </si>
  <si>
    <r>
      <t xml:space="preserve">mili 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>54</t>
    </r>
  </si>
  <si>
    <r>
      <t xml:space="preserve">mili   </t>
    </r>
    <r>
      <rPr>
        <b/>
        <sz val="10"/>
        <color indexed="8"/>
        <rFont val="Arial"/>
        <family val="2"/>
      </rPr>
      <t>Ø</t>
    </r>
    <r>
      <rPr>
        <b/>
        <sz val="10"/>
        <color indexed="8"/>
        <rFont val="AcadNusx"/>
        <family val="0"/>
      </rPr>
      <t>32</t>
    </r>
  </si>
  <si>
    <r>
      <rPr>
        <sz val="10"/>
        <color indexed="8"/>
        <rFont val="AcadNusx"/>
        <family val="0"/>
      </rPr>
      <t>quro</t>
    </r>
    <r>
      <rPr>
        <sz val="10"/>
        <color indexed="8"/>
        <rFont val="Calibri"/>
        <family val="2"/>
      </rPr>
      <t xml:space="preserve"> 76.1 Ø</t>
    </r>
  </si>
  <si>
    <r>
      <rPr>
        <sz val="10"/>
        <color indexed="8"/>
        <rFont val="AcadNusx"/>
        <family val="0"/>
      </rPr>
      <t xml:space="preserve">quro </t>
    </r>
    <r>
      <rPr>
        <sz val="10"/>
        <color indexed="8"/>
        <rFont val="Calibri"/>
        <family val="2"/>
      </rPr>
      <t>54 Ø</t>
    </r>
  </si>
  <si>
    <r>
      <rPr>
        <sz val="10"/>
        <color indexed="8"/>
        <rFont val="AcadNusx"/>
        <family val="0"/>
      </rPr>
      <t>samkapi</t>
    </r>
    <r>
      <rPr>
        <sz val="10"/>
        <color indexed="8"/>
        <rFont val="Calibri"/>
        <family val="2"/>
      </rPr>
      <t xml:space="preserve"> 76.1-76.1-76.1 Ø</t>
    </r>
  </si>
  <si>
    <r>
      <rPr>
        <sz val="10"/>
        <color indexed="8"/>
        <rFont val="AcadNusx"/>
        <family val="0"/>
      </rPr>
      <t>gadamyvani</t>
    </r>
    <r>
      <rPr>
        <sz val="10"/>
        <color indexed="8"/>
        <rFont val="Calibri"/>
        <family val="2"/>
      </rPr>
      <t xml:space="preserve"> 76.1-54 Ø</t>
    </r>
  </si>
  <si>
    <r>
      <rPr>
        <sz val="10"/>
        <color indexed="8"/>
        <rFont val="AcadNusx"/>
        <family val="0"/>
      </rPr>
      <t>samkapi</t>
    </r>
    <r>
      <rPr>
        <sz val="10"/>
        <color indexed="8"/>
        <rFont val="Calibri"/>
        <family val="2"/>
      </rPr>
      <t>54-54-54</t>
    </r>
  </si>
  <si>
    <r>
      <rPr>
        <sz val="10"/>
        <color indexed="8"/>
        <rFont val="AcadNusx"/>
        <family val="0"/>
      </rPr>
      <t xml:space="preserve">xraxnze gadamyvani </t>
    </r>
    <r>
      <rPr>
        <sz val="10"/>
        <color indexed="8"/>
        <rFont val="Calibri"/>
        <family val="2"/>
      </rPr>
      <t>54-2"</t>
    </r>
  </si>
  <si>
    <t>milebis samagrebis kompleqti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</si>
  <si>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</si>
  <si>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>tumbo 40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/s da dawneviT 30m (yvela saWiro aqsesuarebiT )</t>
    </r>
  </si>
  <si>
    <t>16-8-3</t>
  </si>
  <si>
    <t>uJangavi foladis mili 76.1/2 Ø</t>
  </si>
  <si>
    <t>16-8-2</t>
  </si>
  <si>
    <t>uJangavi foladis mili 54/1.5 Ø</t>
  </si>
  <si>
    <t>16-16-1</t>
  </si>
  <si>
    <t>hidrantebis mowyoba</t>
  </si>
  <si>
    <t>hidranti mklaviT 15m, ventiliT, karadiT</t>
  </si>
  <si>
    <t>wiTeli saRebavis kompleqti xanZarsawinaaRmdego sistemis milebis SesaRebad</t>
  </si>
  <si>
    <r>
      <t>satumbo sadguri danaxarjiT 40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/s da dawneviT 30m (Jokei tumbo da saWiro aqsesuarebiT )</t>
    </r>
  </si>
  <si>
    <t xml:space="preserve">gegmiuri dagroveba </t>
  </si>
  <si>
    <t>zednadebi danaxarjebi xelfasidan</t>
  </si>
  <si>
    <t>zednadebi danaxarjebi  xelfasidan</t>
  </si>
  <si>
    <t>zednadebi danaxarjebi</t>
  </si>
  <si>
    <t xml:space="preserve">             თბილისის სახელმწიფო სამედიცინო უნივერსიტეტის ახალი შენობა</t>
  </si>
  <si>
    <t>xarjTaRricxva #5</t>
  </si>
  <si>
    <t xml:space="preserve">       xanZarsawinaaRmdego sistema</t>
  </si>
  <si>
    <t>cecxlSemakavebeli sarqveli Termuli CamketiT romelic reagirebs 72 С. zomebiT 300/150mm</t>
  </si>
  <si>
    <t>plastmasis wyalsadenis mili 20/2,3</t>
  </si>
  <si>
    <r>
      <t>saventilacio danadgari siTbos 97% iani rekupiraciiT, თბომცვლელით gaTboba-gagrileba 30 kvt, haeris xarjiT 3300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280 pa samsvliani sarqveliT</t>
    </r>
  </si>
  <si>
    <r>
      <t>saventilacio danadgari siTbos 97% iani rekupiraciiT , თბომცვლელით gaTbobba-gagrileba 16 kvt, haeris xarjiT 2000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200 pa samsvliani sarqveliT</t>
    </r>
  </si>
  <si>
    <r>
      <t>saventilacio danadgari თბომცვლელით gaTbobba-gagrileba 8 kvt, haeris xarjiT 800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150 pa samsvliani sarqveliT</t>
    </r>
  </si>
  <si>
    <r>
      <t xml:space="preserve">mili  </t>
    </r>
    <r>
      <rPr>
        <sz val="10"/>
        <rFont val="Calibri"/>
        <family val="2"/>
      </rPr>
      <t>Ø</t>
    </r>
    <r>
      <rPr>
        <sz val="10"/>
        <rFont val="AcadNusx"/>
        <family val="0"/>
      </rPr>
      <t>54</t>
    </r>
  </si>
  <si>
    <r>
      <t xml:space="preserve">mili   </t>
    </r>
    <r>
      <rPr>
        <sz val="10"/>
        <rFont val="Arial"/>
        <family val="2"/>
      </rPr>
      <t>Ø</t>
    </r>
    <r>
      <rPr>
        <sz val="10"/>
        <rFont val="AcadNusx"/>
        <family val="0"/>
      </rPr>
      <t>32</t>
    </r>
  </si>
  <si>
    <t>York</t>
  </si>
  <si>
    <t>jami (aSS dolari) dRg-s CaTvliT:</t>
  </si>
  <si>
    <t>Rirebuleba (aSS dolari)</t>
  </si>
  <si>
    <t>Oobieqturi (krebsiTi) xarjTaRricxva</t>
  </si>
  <si>
    <t>Clivet (Italy)</t>
  </si>
</sst>
</file>

<file path=xl/styles.xml><?xml version="1.0" encoding="utf-8"?>
<styleSheet xmlns="http://schemas.openxmlformats.org/spreadsheetml/2006/main">
  <numFmts count="3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0_-;\-* #,##0.00_-;_-* &quot;-&quot;??_-;_-@_-"/>
    <numFmt numFmtId="177" formatCode="_-* #,##0.000_-;\-* #,##0.000_-;_-* &quot;-&quot;??_-;_-@_-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0.0"/>
    <numFmt numFmtId="183" formatCode="[$-437]yyyy\ &quot;წლის&quot;\ dd\ mm\,\ dddd"/>
    <numFmt numFmtId="184" formatCode="0.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&quot;$&quot;#,##0.00"/>
    <numFmt numFmtId="188" formatCode="_(* #,##0.0_);_(* \(#,##0.0\);_(* &quot;-&quot;?_);_(@_)"/>
  </numFmts>
  <fonts count="57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AcadNusx"/>
      <family val="0"/>
    </font>
    <font>
      <sz val="10"/>
      <name val="Helv"/>
      <family val="0"/>
    </font>
    <font>
      <sz val="10"/>
      <name val="ChveuNusx"/>
      <family val="0"/>
    </font>
    <font>
      <b/>
      <sz val="10"/>
      <color indexed="8"/>
      <name val="AcadNusx"/>
      <family val="0"/>
    </font>
    <font>
      <b/>
      <sz val="10"/>
      <color indexed="8"/>
      <name val="AcadMtavr"/>
      <family val="0"/>
    </font>
    <font>
      <u val="single"/>
      <sz val="10"/>
      <color indexed="12"/>
      <name val="Arial Cyr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b/>
      <sz val="10"/>
      <name val="Arial"/>
      <family val="2"/>
    </font>
    <font>
      <b/>
      <sz val="14"/>
      <name val="AcadNusx"/>
      <family val="0"/>
    </font>
    <font>
      <sz val="12"/>
      <name val="Arial"/>
      <family val="2"/>
    </font>
    <font>
      <sz val="12"/>
      <name val="AcadNusx"/>
      <family val="0"/>
    </font>
    <font>
      <sz val="12"/>
      <color indexed="8"/>
      <name val="Calibri"/>
      <family val="2"/>
    </font>
    <font>
      <b/>
      <i/>
      <sz val="10"/>
      <name val="AcadNusx"/>
      <family val="0"/>
    </font>
    <font>
      <sz val="10"/>
      <color indexed="8"/>
      <name val="UniversalMath1 BT"/>
      <family val="1"/>
    </font>
    <font>
      <sz val="10"/>
      <color indexed="8"/>
      <name val="Academic-Times"/>
      <family val="0"/>
    </font>
    <font>
      <sz val="10"/>
      <color indexed="8"/>
      <name val="Academy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color indexed="8"/>
      <name val="Academic-Times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cadNusx"/>
      <family val="0"/>
    </font>
    <font>
      <b/>
      <vertAlign val="superscript"/>
      <sz val="10"/>
      <name val="AcadNusx"/>
      <family val="0"/>
    </font>
    <font>
      <sz val="10"/>
      <name val="Calibri"/>
      <family val="2"/>
    </font>
    <font>
      <u val="single"/>
      <sz val="11"/>
      <color indexed="20"/>
      <name val="Calibri"/>
      <family val="2"/>
    </font>
    <font>
      <b/>
      <sz val="14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/>
      <bottom/>
    </border>
  </borders>
  <cellStyleXfs count="4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609">
    <xf numFmtId="0" fontId="0" fillId="0" borderId="0" xfId="0" applyAlignment="1">
      <alignment/>
    </xf>
    <xf numFmtId="0" fontId="20" fillId="0" borderId="0" xfId="324" applyFont="1" applyAlignment="1">
      <alignment horizontal="center"/>
      <protection/>
    </xf>
    <xf numFmtId="176" fontId="20" fillId="0" borderId="10" xfId="238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344" applyFont="1" applyBorder="1" applyAlignment="1">
      <alignment horizontal="center" vertical="top" wrapText="1"/>
      <protection/>
    </xf>
    <xf numFmtId="175" fontId="20" fillId="0" borderId="10" xfId="233" applyFont="1" applyBorder="1" applyAlignment="1">
      <alignment horizontal="center" vertical="center"/>
    </xf>
    <xf numFmtId="0" fontId="1" fillId="0" borderId="0" xfId="344">
      <alignment/>
      <protection/>
    </xf>
    <xf numFmtId="175" fontId="28" fillId="0" borderId="0" xfId="233" applyFont="1" applyAlignment="1">
      <alignment horizontal="right" vertical="center"/>
    </xf>
    <xf numFmtId="0" fontId="20" fillId="0" borderId="11" xfId="344" applyFont="1" applyBorder="1" applyAlignment="1">
      <alignment vertical="top" wrapText="1"/>
      <protection/>
    </xf>
    <xf numFmtId="175" fontId="27" fillId="0" borderId="0" xfId="233" applyFont="1" applyAlignment="1">
      <alignment horizontal="right" vertical="center"/>
    </xf>
    <xf numFmtId="0" fontId="20" fillId="0" borderId="10" xfId="358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9" fillId="0" borderId="13" xfId="344" applyFont="1" applyBorder="1" applyAlignment="1">
      <alignment horizontal="center" vertical="top" wrapText="1"/>
      <protection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344" applyFont="1" applyBorder="1" applyAlignment="1">
      <alignment horizontal="center" vertical="center" wrapText="1"/>
      <protection/>
    </xf>
    <xf numFmtId="0" fontId="20" fillId="0" borderId="10" xfId="344" applyFont="1" applyBorder="1" applyAlignment="1">
      <alignment vertical="top" wrapText="1"/>
      <protection/>
    </xf>
    <xf numFmtId="0" fontId="18" fillId="0" borderId="0" xfId="233" applyNumberFormat="1" applyFont="1" applyAlignment="1">
      <alignment horizontal="center" vertical="center"/>
    </xf>
    <xf numFmtId="0" fontId="20" fillId="0" borderId="10" xfId="344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49" fontId="20" fillId="0" borderId="13" xfId="344" applyNumberFormat="1" applyFont="1" applyBorder="1" applyAlignment="1">
      <alignment vertical="top" wrapText="1"/>
      <protection/>
    </xf>
    <xf numFmtId="0" fontId="21" fillId="0" borderId="12" xfId="0" applyFont="1" applyBorder="1" applyAlignment="1" quotePrefix="1">
      <alignment horizontal="center" vertical="top" wrapText="1"/>
    </xf>
    <xf numFmtId="175" fontId="20" fillId="0" borderId="12" xfId="233" applyFont="1" applyBorder="1" applyAlignment="1">
      <alignment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top" wrapText="1"/>
    </xf>
    <xf numFmtId="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20" fillId="0" borderId="11" xfId="345" applyFont="1" applyBorder="1" applyAlignment="1">
      <alignment horizontal="center" vertical="top" wrapText="1"/>
      <protection/>
    </xf>
    <xf numFmtId="175" fontId="20" fillId="0" borderId="0" xfId="233" applyFont="1" applyAlignment="1">
      <alignment/>
    </xf>
    <xf numFmtId="175" fontId="20" fillId="0" borderId="11" xfId="233" applyFont="1" applyBorder="1" applyAlignment="1">
      <alignment vertical="center" wrapText="1"/>
    </xf>
    <xf numFmtId="175" fontId="20" fillId="0" borderId="12" xfId="233" applyFont="1" applyBorder="1" applyAlignment="1">
      <alignment vertical="center" wrapText="1"/>
    </xf>
    <xf numFmtId="175" fontId="20" fillId="0" borderId="13" xfId="233" applyFont="1" applyBorder="1" applyAlignment="1">
      <alignment vertical="center" wrapText="1"/>
    </xf>
    <xf numFmtId="175" fontId="20" fillId="0" borderId="10" xfId="233" applyFont="1" applyBorder="1" applyAlignment="1">
      <alignment vertical="center" wrapText="1"/>
    </xf>
    <xf numFmtId="175" fontId="20" fillId="0" borderId="13" xfId="233" applyFont="1" applyBorder="1" applyAlignment="1">
      <alignment vertical="top" wrapText="1"/>
    </xf>
    <xf numFmtId="175" fontId="19" fillId="0" borderId="12" xfId="233" applyFont="1" applyBorder="1" applyAlignment="1">
      <alignment vertical="center" wrapText="1"/>
    </xf>
    <xf numFmtId="2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75" fontId="20" fillId="0" borderId="11" xfId="233" applyFont="1" applyBorder="1" applyAlignment="1">
      <alignment vertical="top" wrapText="1"/>
    </xf>
    <xf numFmtId="0" fontId="20" fillId="0" borderId="10" xfId="0" applyFont="1" applyBorder="1" applyAlignment="1" quotePrefix="1">
      <alignment vertical="top" wrapText="1"/>
    </xf>
    <xf numFmtId="0" fontId="19" fillId="0" borderId="10" xfId="0" applyFont="1" applyBorder="1" applyAlignment="1">
      <alignment horizontal="center" vertical="top" wrapText="1"/>
    </xf>
    <xf numFmtId="175" fontId="20" fillId="0" borderId="11" xfId="233" applyFont="1" applyBorder="1" applyAlignment="1">
      <alignment horizontal="center" vertical="top" wrapText="1"/>
    </xf>
    <xf numFmtId="175" fontId="20" fillId="0" borderId="10" xfId="233" applyFont="1" applyBorder="1" applyAlignment="1">
      <alignment horizontal="center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21" fillId="0" borderId="11" xfId="0" applyFont="1" applyBorder="1" applyAlignment="1" quotePrefix="1">
      <alignment horizontal="center" vertical="top" wrapText="1"/>
    </xf>
    <xf numFmtId="175" fontId="20" fillId="0" borderId="10" xfId="233" applyFont="1" applyBorder="1" applyAlignment="1">
      <alignment vertical="top" wrapText="1"/>
    </xf>
    <xf numFmtId="175" fontId="20" fillId="0" borderId="14" xfId="233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175" fontId="20" fillId="0" borderId="11" xfId="233" applyFont="1" applyBorder="1" applyAlignment="1">
      <alignment horizontal="center" vertical="center" wrapText="1"/>
    </xf>
    <xf numFmtId="175" fontId="24" fillId="0" borderId="13" xfId="233" applyFont="1" applyBorder="1" applyAlignment="1">
      <alignment vertical="top" wrapText="1"/>
    </xf>
    <xf numFmtId="175" fontId="19" fillId="0" borderId="10" xfId="233" applyFont="1" applyBorder="1" applyAlignment="1">
      <alignment vertical="top" wrapText="1"/>
    </xf>
    <xf numFmtId="175" fontId="20" fillId="0" borderId="10" xfId="233" applyFont="1" applyBorder="1" applyAlignment="1">
      <alignment/>
    </xf>
    <xf numFmtId="175" fontId="20" fillId="0" borderId="12" xfId="233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2" fontId="20" fillId="0" borderId="10" xfId="0" applyNumberFormat="1" applyFont="1" applyBorder="1" applyAlignment="1">
      <alignment horizontal="center" vertical="top" wrapText="1"/>
    </xf>
    <xf numFmtId="175" fontId="20" fillId="0" borderId="13" xfId="233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5" fontId="20" fillId="0" borderId="0" xfId="233" applyFont="1" applyAlignment="1">
      <alignment horizontal="center"/>
    </xf>
    <xf numFmtId="176" fontId="19" fillId="0" borderId="15" xfId="238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top" wrapText="1"/>
    </xf>
    <xf numFmtId="181" fontId="20" fillId="0" borderId="10" xfId="0" applyNumberFormat="1" applyFont="1" applyBorder="1" applyAlignment="1">
      <alignment horizontal="center" vertical="center" wrapText="1"/>
    </xf>
    <xf numFmtId="179" fontId="20" fillId="0" borderId="10" xfId="233" applyNumberFormat="1" applyFont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20" fillId="0" borderId="16" xfId="358" applyFont="1" applyBorder="1" applyAlignment="1">
      <alignment horizontal="left" vertical="center" wrapText="1"/>
      <protection/>
    </xf>
    <xf numFmtId="0" fontId="20" fillId="0" borderId="17" xfId="358" applyFont="1" applyBorder="1" applyAlignment="1">
      <alignment horizontal="center" vertical="center" wrapText="1"/>
      <protection/>
    </xf>
    <xf numFmtId="0" fontId="20" fillId="0" borderId="17" xfId="324" applyFont="1" applyBorder="1" applyAlignment="1">
      <alignment horizontal="center" vertical="center" wrapText="1"/>
      <protection/>
    </xf>
    <xf numFmtId="175" fontId="20" fillId="0" borderId="16" xfId="233" applyFont="1" applyBorder="1" applyAlignment="1">
      <alignment horizontal="center"/>
    </xf>
    <xf numFmtId="175" fontId="20" fillId="0" borderId="18" xfId="233" applyFont="1" applyBorder="1" applyAlignment="1">
      <alignment horizontal="center" vertical="center"/>
    </xf>
    <xf numFmtId="175" fontId="20" fillId="0" borderId="19" xfId="233" applyFont="1" applyBorder="1" applyAlignment="1">
      <alignment horizontal="center"/>
    </xf>
    <xf numFmtId="175" fontId="20" fillId="0" borderId="20" xfId="233" applyFont="1" applyBorder="1" applyAlignment="1">
      <alignment vertical="top" wrapText="1"/>
    </xf>
    <xf numFmtId="0" fontId="20" fillId="0" borderId="20" xfId="0" applyFont="1" applyBorder="1" applyAlignment="1">
      <alignment horizontal="center" vertical="top" wrapText="1"/>
    </xf>
    <xf numFmtId="175" fontId="20" fillId="0" borderId="21" xfId="233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175" fontId="20" fillId="0" borderId="23" xfId="233" applyFont="1" applyBorder="1" applyAlignment="1">
      <alignment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vertical="top" wrapText="1"/>
    </xf>
    <xf numFmtId="0" fontId="20" fillId="0" borderId="25" xfId="0" applyFont="1" applyBorder="1" applyAlignment="1">
      <alignment horizontal="center" vertical="top" wrapText="1"/>
    </xf>
    <xf numFmtId="175" fontId="20" fillId="0" borderId="25" xfId="233" applyFont="1" applyBorder="1" applyAlignment="1">
      <alignment vertical="top" wrapText="1"/>
    </xf>
    <xf numFmtId="175" fontId="20" fillId="0" borderId="26" xfId="233" applyFont="1" applyBorder="1" applyAlignment="1">
      <alignment vertical="top" wrapText="1"/>
    </xf>
    <xf numFmtId="0" fontId="19" fillId="0" borderId="20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center" vertical="top" wrapText="1"/>
    </xf>
    <xf numFmtId="175" fontId="20" fillId="0" borderId="28" xfId="233" applyFont="1" applyBorder="1" applyAlignment="1">
      <alignment vertical="top" wrapText="1"/>
    </xf>
    <xf numFmtId="175" fontId="20" fillId="0" borderId="20" xfId="233" applyFont="1" applyBorder="1" applyAlignment="1">
      <alignment vertical="center" wrapText="1"/>
    </xf>
    <xf numFmtId="175" fontId="20" fillId="0" borderId="21" xfId="233" applyFont="1" applyBorder="1" applyAlignment="1">
      <alignment vertical="center" wrapText="1"/>
    </xf>
    <xf numFmtId="175" fontId="20" fillId="0" borderId="25" xfId="233" applyFont="1" applyBorder="1" applyAlignment="1">
      <alignment vertical="center" wrapText="1"/>
    </xf>
    <xf numFmtId="175" fontId="20" fillId="0" borderId="26" xfId="233" applyFont="1" applyBorder="1" applyAlignment="1">
      <alignment vertical="center" wrapText="1"/>
    </xf>
    <xf numFmtId="0" fontId="19" fillId="0" borderId="13" xfId="0" applyFont="1" applyBorder="1" applyAlignment="1">
      <alignment horizontal="left" vertical="top" wrapText="1"/>
    </xf>
    <xf numFmtId="0" fontId="20" fillId="0" borderId="13" xfId="0" applyFont="1" applyBorder="1" applyAlignment="1" quotePrefix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center" wrapText="1"/>
    </xf>
    <xf numFmtId="2" fontId="20" fillId="24" borderId="13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2" fontId="19" fillId="24" borderId="20" xfId="0" applyNumberFormat="1" applyFont="1" applyFill="1" applyBorder="1" applyAlignment="1">
      <alignment horizontal="center" vertical="center" wrapText="1"/>
    </xf>
    <xf numFmtId="2" fontId="20" fillId="24" borderId="25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175" fontId="20" fillId="0" borderId="15" xfId="233" applyFont="1" applyBorder="1" applyAlignment="1">
      <alignment vertical="top" wrapText="1"/>
    </xf>
    <xf numFmtId="175" fontId="20" fillId="0" borderId="29" xfId="233" applyFont="1" applyBorder="1" applyAlignment="1">
      <alignment vertical="top" wrapText="1"/>
    </xf>
    <xf numFmtId="175" fontId="20" fillId="0" borderId="30" xfId="233" applyFont="1" applyBorder="1" applyAlignment="1">
      <alignment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10" xfId="345" applyFont="1" applyBorder="1" applyAlignment="1">
      <alignment horizontal="left" vertical="top" wrapText="1"/>
      <protection/>
    </xf>
    <xf numFmtId="0" fontId="19" fillId="0" borderId="32" xfId="0" applyFont="1" applyBorder="1" applyAlignment="1">
      <alignment horizontal="left" vertical="top" wrapText="1"/>
    </xf>
    <xf numFmtId="175" fontId="19" fillId="0" borderId="15" xfId="233" applyFont="1" applyBorder="1" applyAlignment="1">
      <alignment vertical="center" wrapText="1"/>
    </xf>
    <xf numFmtId="175" fontId="19" fillId="0" borderId="20" xfId="233" applyFont="1" applyBorder="1" applyAlignment="1">
      <alignment vertical="center" wrapText="1"/>
    </xf>
    <xf numFmtId="0" fontId="20" fillId="0" borderId="33" xfId="0" applyFont="1" applyBorder="1" applyAlignment="1">
      <alignment horizontal="center" vertical="top" wrapText="1"/>
    </xf>
    <xf numFmtId="175" fontId="20" fillId="0" borderId="34" xfId="233" applyFont="1" applyBorder="1" applyAlignment="1">
      <alignment vertical="top" wrapText="1"/>
    </xf>
    <xf numFmtId="175" fontId="20" fillId="0" borderId="15" xfId="233" applyFont="1" applyBorder="1" applyAlignment="1">
      <alignment vertical="center" wrapText="1"/>
    </xf>
    <xf numFmtId="175" fontId="20" fillId="0" borderId="29" xfId="233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20" fillId="0" borderId="10" xfId="345" applyFont="1" applyBorder="1" applyAlignment="1">
      <alignment horizontal="center" vertical="top" wrapText="1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9" fontId="20" fillId="0" borderId="11" xfId="0" applyNumberFormat="1" applyFont="1" applyBorder="1" applyAlignment="1">
      <alignment horizontal="center" vertical="top" wrapText="1"/>
    </xf>
    <xf numFmtId="0" fontId="36" fillId="0" borderId="31" xfId="0" applyFont="1" applyBorder="1" applyAlignment="1">
      <alignment horizontal="center" vertical="top" wrapText="1"/>
    </xf>
    <xf numFmtId="0" fontId="37" fillId="24" borderId="15" xfId="0" applyFont="1" applyFill="1" applyBorder="1" applyAlignment="1">
      <alignment horizontal="center" wrapText="1"/>
    </xf>
    <xf numFmtId="0" fontId="36" fillId="24" borderId="15" xfId="0" applyFont="1" applyFill="1" applyBorder="1" applyAlignment="1">
      <alignment horizontal="center" vertical="center" wrapText="1"/>
    </xf>
    <xf numFmtId="2" fontId="36" fillId="24" borderId="15" xfId="0" applyNumberFormat="1" applyFont="1" applyFill="1" applyBorder="1" applyAlignment="1">
      <alignment horizontal="center" vertical="center" wrapText="1"/>
    </xf>
    <xf numFmtId="175" fontId="36" fillId="0" borderId="15" xfId="233" applyFont="1" applyBorder="1" applyAlignment="1">
      <alignment vertical="top" wrapText="1"/>
    </xf>
    <xf numFmtId="0" fontId="20" fillId="24" borderId="0" xfId="0" applyFont="1" applyFill="1" applyAlignment="1">
      <alignment vertical="center"/>
    </xf>
    <xf numFmtId="9" fontId="20" fillId="0" borderId="12" xfId="0" applyNumberFormat="1" applyFont="1" applyBorder="1" applyAlignment="1">
      <alignment horizontal="center" vertical="top" wrapText="1"/>
    </xf>
    <xf numFmtId="0" fontId="21" fillId="0" borderId="15" xfId="0" applyFont="1" applyBorder="1" applyAlignment="1" quotePrefix="1">
      <alignment horizontal="center" vertical="top" wrapText="1"/>
    </xf>
    <xf numFmtId="0" fontId="32" fillId="24" borderId="15" xfId="0" applyFont="1" applyFill="1" applyBorder="1" applyAlignment="1">
      <alignment horizontal="center" vertical="center" wrapText="1"/>
    </xf>
    <xf numFmtId="175" fontId="19" fillId="0" borderId="13" xfId="233" applyFont="1" applyBorder="1" applyAlignment="1">
      <alignment vertical="center" wrapText="1"/>
    </xf>
    <xf numFmtId="0" fontId="21" fillId="0" borderId="11" xfId="345" applyFont="1" applyBorder="1" applyAlignment="1" quotePrefix="1">
      <alignment horizontal="center" vertical="top" wrapText="1"/>
      <protection/>
    </xf>
    <xf numFmtId="0" fontId="21" fillId="0" borderId="10" xfId="345" applyFont="1" applyBorder="1" applyAlignment="1" quotePrefix="1">
      <alignment horizontal="center" vertical="top" wrapText="1"/>
      <protection/>
    </xf>
    <xf numFmtId="0" fontId="19" fillId="0" borderId="13" xfId="345" applyFont="1" applyBorder="1" applyAlignment="1">
      <alignment horizontal="center" vertical="top" wrapText="1"/>
      <protection/>
    </xf>
    <xf numFmtId="0" fontId="20" fillId="0" borderId="10" xfId="345" applyFont="1" applyBorder="1" applyAlignment="1">
      <alignment vertical="top" wrapText="1"/>
      <protection/>
    </xf>
    <xf numFmtId="0" fontId="20" fillId="0" borderId="10" xfId="345" applyFont="1" applyBorder="1" applyAlignment="1">
      <alignment horizontal="center" vertical="center" wrapText="1"/>
      <protection/>
    </xf>
    <xf numFmtId="0" fontId="1" fillId="0" borderId="0" xfId="345">
      <alignment/>
      <protection/>
    </xf>
    <xf numFmtId="175" fontId="20" fillId="0" borderId="35" xfId="233" applyFont="1" applyBorder="1" applyAlignment="1">
      <alignment horizontal="center" vertical="center"/>
    </xf>
    <xf numFmtId="175" fontId="20" fillId="0" borderId="25" xfId="233" applyFont="1" applyBorder="1" applyAlignment="1">
      <alignment horizontal="center" vertical="top" wrapText="1"/>
    </xf>
    <xf numFmtId="175" fontId="20" fillId="0" borderId="36" xfId="233" applyFont="1" applyBorder="1" applyAlignment="1">
      <alignment vertical="top" wrapText="1"/>
    </xf>
    <xf numFmtId="175" fontId="20" fillId="0" borderId="37" xfId="233" applyFont="1" applyBorder="1" applyAlignment="1">
      <alignment vertical="top" wrapText="1"/>
    </xf>
    <xf numFmtId="175" fontId="32" fillId="0" borderId="29" xfId="233" applyFont="1" applyBorder="1" applyAlignment="1">
      <alignment vertical="center" wrapText="1"/>
    </xf>
    <xf numFmtId="0" fontId="20" fillId="0" borderId="38" xfId="358" applyFont="1" applyBorder="1" applyAlignment="1">
      <alignment horizontal="center" vertical="center"/>
      <protection/>
    </xf>
    <xf numFmtId="0" fontId="20" fillId="0" borderId="39" xfId="358" applyFont="1" applyBorder="1" applyAlignment="1">
      <alignment horizontal="center" vertical="center"/>
      <protection/>
    </xf>
    <xf numFmtId="9" fontId="20" fillId="0" borderId="39" xfId="380" applyFont="1" applyBorder="1" applyAlignment="1">
      <alignment horizontal="center" vertical="center"/>
    </xf>
    <xf numFmtId="0" fontId="20" fillId="0" borderId="40" xfId="358" applyFont="1" applyBorder="1" applyAlignment="1">
      <alignment horizontal="left" wrapText="1"/>
      <protection/>
    </xf>
    <xf numFmtId="0" fontId="20" fillId="0" borderId="38" xfId="358" applyFont="1" applyBorder="1" applyAlignment="1">
      <alignment horizontal="center" vertical="center" wrapText="1"/>
      <protection/>
    </xf>
    <xf numFmtId="175" fontId="20" fillId="0" borderId="19" xfId="233" applyFont="1" applyBorder="1" applyAlignment="1">
      <alignment horizontal="center" vertical="center"/>
    </xf>
    <xf numFmtId="175" fontId="20" fillId="0" borderId="41" xfId="233" applyFont="1" applyBorder="1" applyAlignment="1">
      <alignment horizontal="center"/>
    </xf>
    <xf numFmtId="175" fontId="20" fillId="0" borderId="42" xfId="233" applyFont="1" applyBorder="1" applyAlignment="1">
      <alignment horizontal="center" vertical="center"/>
    </xf>
    <xf numFmtId="175" fontId="20" fillId="0" borderId="18" xfId="233" applyFont="1" applyBorder="1" applyAlignment="1">
      <alignment horizontal="center"/>
    </xf>
    <xf numFmtId="175" fontId="20" fillId="0" borderId="43" xfId="233" applyFont="1" applyBorder="1" applyAlignment="1">
      <alignment horizontal="center" vertical="center"/>
    </xf>
    <xf numFmtId="176" fontId="20" fillId="0" borderId="18" xfId="238" applyNumberFormat="1" applyFont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20" fillId="24" borderId="44" xfId="0" applyFont="1" applyFill="1" applyBorder="1" applyAlignment="1">
      <alignment vertical="center"/>
    </xf>
    <xf numFmtId="49" fontId="19" fillId="0" borderId="11" xfId="344" applyNumberFormat="1" applyFont="1" applyBorder="1" applyAlignment="1">
      <alignment vertical="top" wrapText="1"/>
      <protection/>
    </xf>
    <xf numFmtId="49" fontId="20" fillId="0" borderId="10" xfId="0" applyNumberFormat="1" applyFont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2" fontId="20" fillId="24" borderId="12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top" wrapText="1"/>
    </xf>
    <xf numFmtId="2" fontId="24" fillId="24" borderId="10" xfId="0" applyNumberFormat="1" applyFont="1" applyFill="1" applyBorder="1" applyAlignment="1">
      <alignment horizontal="left" vertical="top" wrapText="1"/>
    </xf>
    <xf numFmtId="2" fontId="20" fillId="24" borderId="23" xfId="0" applyNumberFormat="1" applyFont="1" applyFill="1" applyBorder="1" applyAlignment="1">
      <alignment horizontal="center" vertical="top" wrapText="1"/>
    </xf>
    <xf numFmtId="0" fontId="20" fillId="0" borderId="10" xfId="344" applyFont="1" applyBorder="1" applyAlignment="1">
      <alignment horizontal="left" vertical="top" wrapText="1"/>
      <protection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20" fillId="0" borderId="36" xfId="0" applyFont="1" applyBorder="1" applyAlignment="1" quotePrefix="1">
      <alignment vertical="top" wrapText="1"/>
    </xf>
    <xf numFmtId="175" fontId="24" fillId="0" borderId="10" xfId="233" applyFont="1" applyBorder="1" applyAlignment="1">
      <alignment vertical="top" wrapText="1"/>
    </xf>
    <xf numFmtId="2" fontId="19" fillId="0" borderId="23" xfId="0" applyNumberFormat="1" applyFont="1" applyBorder="1" applyAlignment="1">
      <alignment horizontal="center" vertical="top" wrapText="1"/>
    </xf>
    <xf numFmtId="0" fontId="23" fillId="0" borderId="10" xfId="0" applyFont="1" applyBorder="1" applyAlignment="1" quotePrefix="1">
      <alignment horizontal="center" vertical="top" wrapText="1"/>
    </xf>
    <xf numFmtId="175" fontId="20" fillId="0" borderId="11" xfId="233" applyFont="1" applyBorder="1" applyAlignment="1">
      <alignment horizontal="center" vertical="center"/>
    </xf>
    <xf numFmtId="175" fontId="20" fillId="0" borderId="45" xfId="233" applyFont="1" applyBorder="1" applyAlignment="1">
      <alignment horizontal="center" vertical="center"/>
    </xf>
    <xf numFmtId="176" fontId="20" fillId="0" borderId="11" xfId="238" applyNumberFormat="1" applyFont="1" applyBorder="1" applyAlignment="1">
      <alignment horizontal="center" vertical="center"/>
    </xf>
    <xf numFmtId="175" fontId="20" fillId="0" borderId="46" xfId="233" applyFont="1" applyBorder="1" applyAlignment="1">
      <alignment horizontal="center" vertical="center"/>
    </xf>
    <xf numFmtId="175" fontId="20" fillId="0" borderId="37" xfId="233" applyFont="1" applyBorder="1" applyAlignment="1">
      <alignment horizontal="center" vertical="center"/>
    </xf>
    <xf numFmtId="175" fontId="20" fillId="0" borderId="16" xfId="233" applyFont="1" applyBorder="1" applyAlignment="1">
      <alignment horizontal="center" vertical="center"/>
    </xf>
    <xf numFmtId="175" fontId="20" fillId="0" borderId="17" xfId="233" applyFont="1" applyBorder="1" applyAlignment="1">
      <alignment horizontal="center" vertical="center"/>
    </xf>
    <xf numFmtId="0" fontId="20" fillId="0" borderId="0" xfId="358" applyFont="1" applyAlignment="1">
      <alignment horizontal="center" vertical="center" wrapText="1"/>
      <protection/>
    </xf>
    <xf numFmtId="9" fontId="20" fillId="0" borderId="17" xfId="380" applyFont="1" applyBorder="1" applyAlignment="1">
      <alignment horizontal="center" vertical="center"/>
    </xf>
    <xf numFmtId="175" fontId="20" fillId="0" borderId="0" xfId="233" applyFont="1" applyAlignment="1">
      <alignment horizontal="center" vertical="center"/>
    </xf>
    <xf numFmtId="175" fontId="20" fillId="0" borderId="47" xfId="233" applyFont="1" applyBorder="1" applyAlignment="1">
      <alignment horizontal="center" vertical="center"/>
    </xf>
    <xf numFmtId="9" fontId="20" fillId="0" borderId="0" xfId="380" applyFont="1" applyAlignment="1">
      <alignment horizontal="center" vertical="center"/>
    </xf>
    <xf numFmtId="175" fontId="20" fillId="0" borderId="12" xfId="233" applyFont="1" applyBorder="1" applyAlignment="1">
      <alignment horizontal="center" vertical="center"/>
    </xf>
    <xf numFmtId="176" fontId="20" fillId="0" borderId="13" xfId="238" applyNumberFormat="1" applyFont="1" applyBorder="1" applyAlignment="1">
      <alignment horizontal="center" vertical="center"/>
    </xf>
    <xf numFmtId="0" fontId="20" fillId="0" borderId="12" xfId="358" applyFont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 quotePrefix="1">
      <alignment horizontal="center" vertical="top" wrapText="1"/>
    </xf>
    <xf numFmtId="0" fontId="21" fillId="0" borderId="13" xfId="345" applyFont="1" applyBorder="1" applyAlignment="1">
      <alignment horizontal="center" vertical="top" wrapText="1"/>
      <protection/>
    </xf>
    <xf numFmtId="0" fontId="20" fillId="0" borderId="11" xfId="358" applyFont="1" applyBorder="1" applyAlignment="1">
      <alignment horizontal="center" vertical="center"/>
      <protection/>
    </xf>
    <xf numFmtId="175" fontId="20" fillId="0" borderId="48" xfId="233" applyFont="1" applyBorder="1" applyAlignment="1">
      <alignment horizontal="center" vertical="center"/>
    </xf>
    <xf numFmtId="0" fontId="19" fillId="0" borderId="12" xfId="344" applyFont="1" applyBorder="1" applyAlignment="1">
      <alignment horizontal="left" vertical="top" wrapText="1"/>
      <protection/>
    </xf>
    <xf numFmtId="0" fontId="20" fillId="0" borderId="36" xfId="0" applyFont="1" applyBorder="1" applyAlignment="1">
      <alignment horizontal="center" vertical="top" wrapText="1"/>
    </xf>
    <xf numFmtId="175" fontId="20" fillId="0" borderId="36" xfId="233" applyFont="1" applyBorder="1" applyAlignment="1">
      <alignment vertical="center" wrapText="1"/>
    </xf>
    <xf numFmtId="0" fontId="19" fillId="0" borderId="49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175" fontId="19" fillId="0" borderId="13" xfId="233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2" fontId="20" fillId="24" borderId="15" xfId="0" applyNumberFormat="1" applyFont="1" applyFill="1" applyBorder="1" applyAlignment="1">
      <alignment horizontal="center" vertical="center" wrapText="1"/>
    </xf>
    <xf numFmtId="0" fontId="19" fillId="0" borderId="20" xfId="344" applyFont="1" applyBorder="1" applyAlignment="1">
      <alignment horizontal="center" vertical="top" wrapText="1"/>
      <protection/>
    </xf>
    <xf numFmtId="0" fontId="19" fillId="0" borderId="13" xfId="344" applyFont="1" applyBorder="1" applyAlignment="1">
      <alignment vertical="top" wrapText="1"/>
      <protection/>
    </xf>
    <xf numFmtId="0" fontId="19" fillId="0" borderId="20" xfId="344" applyFont="1" applyBorder="1" applyAlignment="1">
      <alignment vertical="top" wrapText="1"/>
      <protection/>
    </xf>
    <xf numFmtId="0" fontId="20" fillId="0" borderId="25" xfId="344" applyFont="1" applyBorder="1" applyAlignment="1">
      <alignment vertical="top" wrapText="1"/>
      <protection/>
    </xf>
    <xf numFmtId="2" fontId="20" fillId="0" borderId="20" xfId="0" applyNumberFormat="1" applyFont="1" applyBorder="1" applyAlignment="1">
      <alignment horizontal="center" vertical="top" wrapText="1"/>
    </xf>
    <xf numFmtId="2" fontId="20" fillId="0" borderId="2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24" borderId="10" xfId="0" applyFont="1" applyFill="1" applyBorder="1" applyAlignment="1" quotePrefix="1">
      <alignment horizontal="center" vertical="top" wrapText="1"/>
    </xf>
    <xf numFmtId="175" fontId="19" fillId="0" borderId="15" xfId="233" applyFont="1" applyBorder="1" applyAlignment="1">
      <alignment vertical="top" wrapText="1"/>
    </xf>
    <xf numFmtId="175" fontId="19" fillId="0" borderId="29" xfId="233" applyFont="1" applyBorder="1" applyAlignment="1">
      <alignment vertical="top" wrapText="1"/>
    </xf>
    <xf numFmtId="179" fontId="19" fillId="0" borderId="15" xfId="233" applyNumberFormat="1" applyFont="1" applyBorder="1" applyAlignment="1">
      <alignment vertical="top" wrapText="1"/>
    </xf>
    <xf numFmtId="175" fontId="20" fillId="0" borderId="10" xfId="233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49" fontId="20" fillId="0" borderId="10" xfId="345" applyNumberFormat="1" applyFont="1" applyBorder="1" applyAlignment="1">
      <alignment vertical="top" wrapText="1"/>
      <protection/>
    </xf>
    <xf numFmtId="16" fontId="19" fillId="0" borderId="10" xfId="0" applyNumberFormat="1" applyFont="1" applyBorder="1" applyAlignment="1" quotePrefix="1">
      <alignment horizontal="center" vertical="top" wrapText="1"/>
    </xf>
    <xf numFmtId="175" fontId="24" fillId="0" borderId="10" xfId="233" applyFont="1" applyBorder="1" applyAlignment="1">
      <alignment vertical="center" wrapText="1"/>
    </xf>
    <xf numFmtId="49" fontId="19" fillId="0" borderId="10" xfId="344" applyNumberFormat="1" applyFont="1" applyBorder="1" applyAlignment="1">
      <alignment vertical="top" wrapText="1"/>
      <protection/>
    </xf>
    <xf numFmtId="0" fontId="19" fillId="0" borderId="13" xfId="0" applyFont="1" applyBorder="1" applyAlignment="1">
      <alignment horizontal="center" vertical="center" wrapText="1"/>
    </xf>
    <xf numFmtId="175" fontId="19" fillId="0" borderId="13" xfId="233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175" fontId="19" fillId="0" borderId="20" xfId="233" applyFont="1" applyBorder="1" applyAlignment="1">
      <alignment horizontal="center" vertical="top" wrapText="1"/>
    </xf>
    <xf numFmtId="175" fontId="24" fillId="0" borderId="20" xfId="233" applyFont="1" applyBorder="1" applyAlignment="1">
      <alignment vertical="top" wrapText="1"/>
    </xf>
    <xf numFmtId="0" fontId="19" fillId="0" borderId="25" xfId="0" applyFont="1" applyBorder="1" applyAlignment="1" quotePrefix="1">
      <alignment horizontal="center" vertical="top" wrapText="1"/>
    </xf>
    <xf numFmtId="0" fontId="20" fillId="0" borderId="25" xfId="0" applyFont="1" applyBorder="1" applyAlignment="1">
      <alignment horizontal="center" vertical="center" wrapText="1"/>
    </xf>
    <xf numFmtId="175" fontId="20" fillId="0" borderId="25" xfId="233" applyFont="1" applyBorder="1" applyAlignment="1">
      <alignment horizontal="center" vertical="center" wrapText="1"/>
    </xf>
    <xf numFmtId="175" fontId="19" fillId="0" borderId="13" xfId="233" applyFont="1" applyBorder="1" applyAlignment="1">
      <alignment horizontal="center" vertical="center" wrapText="1"/>
    </xf>
    <xf numFmtId="175" fontId="19" fillId="0" borderId="20" xfId="233" applyFont="1" applyBorder="1" applyAlignment="1">
      <alignment horizontal="center" vertical="center" wrapText="1"/>
    </xf>
    <xf numFmtId="0" fontId="20" fillId="0" borderId="13" xfId="358" applyFont="1" applyBorder="1" applyAlignment="1">
      <alignment horizontal="center" vertical="center"/>
      <protection/>
    </xf>
    <xf numFmtId="0" fontId="20" fillId="0" borderId="41" xfId="358" applyFont="1" applyBorder="1" applyAlignment="1">
      <alignment horizontal="left" vertical="center" wrapText="1"/>
      <protection/>
    </xf>
    <xf numFmtId="175" fontId="20" fillId="0" borderId="34" xfId="233" applyFont="1" applyBorder="1" applyAlignment="1">
      <alignment horizontal="center" vertical="center"/>
    </xf>
    <xf numFmtId="0" fontId="20" fillId="0" borderId="0" xfId="324" applyFont="1" applyAlignment="1">
      <alignment horizontal="center" vertical="center" wrapText="1"/>
      <protection/>
    </xf>
    <xf numFmtId="0" fontId="20" fillId="0" borderId="19" xfId="358" applyFont="1" applyBorder="1" applyAlignment="1">
      <alignment horizontal="left" wrapText="1"/>
      <protection/>
    </xf>
    <xf numFmtId="175" fontId="20" fillId="0" borderId="36" xfId="233" applyFont="1" applyBorder="1" applyAlignment="1">
      <alignment horizontal="center" vertical="center"/>
    </xf>
    <xf numFmtId="175" fontId="20" fillId="0" borderId="36" xfId="233" applyFont="1" applyBorder="1" applyAlignment="1">
      <alignment horizontal="center"/>
    </xf>
    <xf numFmtId="2" fontId="19" fillId="0" borderId="13" xfId="0" applyNumberFormat="1" applyFont="1" applyBorder="1" applyAlignment="1">
      <alignment horizontal="center" vertical="center" wrapText="1"/>
    </xf>
    <xf numFmtId="2" fontId="27" fillId="0" borderId="13" xfId="297" applyNumberFormat="1" applyFont="1" applyBorder="1" applyAlignment="1" applyProtection="1">
      <alignment horizontal="center" vertical="top" wrapText="1"/>
      <protection/>
    </xf>
    <xf numFmtId="0" fontId="20" fillId="0" borderId="31" xfId="358" applyFont="1" applyBorder="1" applyAlignment="1">
      <alignment horizontal="center" vertical="center"/>
      <protection/>
    </xf>
    <xf numFmtId="0" fontId="20" fillId="0" borderId="15" xfId="358" applyFont="1" applyBorder="1" applyAlignment="1">
      <alignment horizontal="center" vertical="center"/>
      <protection/>
    </xf>
    <xf numFmtId="0" fontId="20" fillId="0" borderId="15" xfId="358" applyFont="1" applyBorder="1" applyAlignment="1">
      <alignment horizontal="center" vertical="center" wrapText="1"/>
      <protection/>
    </xf>
    <xf numFmtId="9" fontId="20" fillId="0" borderId="50" xfId="380" applyFont="1" applyBorder="1" applyAlignment="1">
      <alignment horizontal="center" vertical="center"/>
    </xf>
    <xf numFmtId="176" fontId="20" fillId="0" borderId="15" xfId="238" applyNumberFormat="1" applyFont="1" applyBorder="1" applyAlignment="1">
      <alignment horizontal="center" vertical="center"/>
    </xf>
    <xf numFmtId="175" fontId="20" fillId="0" borderId="51" xfId="233" applyFont="1" applyBorder="1" applyAlignment="1">
      <alignment horizontal="center" vertical="center"/>
    </xf>
    <xf numFmtId="175" fontId="20" fillId="0" borderId="52" xfId="233" applyFont="1" applyBorder="1" applyAlignment="1">
      <alignment horizontal="center" vertical="center"/>
    </xf>
    <xf numFmtId="175" fontId="20" fillId="0" borderId="50" xfId="233" applyFont="1" applyBorder="1" applyAlignment="1">
      <alignment horizontal="center" vertical="center"/>
    </xf>
    <xf numFmtId="175" fontId="20" fillId="0" borderId="15" xfId="233" applyFont="1" applyBorder="1" applyAlignment="1">
      <alignment horizontal="center" vertical="center"/>
    </xf>
    <xf numFmtId="175" fontId="20" fillId="0" borderId="29" xfId="233" applyFont="1" applyBorder="1" applyAlignment="1">
      <alignment horizontal="center" vertical="center"/>
    </xf>
    <xf numFmtId="0" fontId="20" fillId="0" borderId="12" xfId="358" applyFont="1" applyBorder="1" applyAlignment="1">
      <alignment horizontal="center" vertical="center"/>
      <protection/>
    </xf>
    <xf numFmtId="176" fontId="20" fillId="0" borderId="12" xfId="238" applyNumberFormat="1" applyFont="1" applyBorder="1" applyAlignment="1">
      <alignment horizontal="center" vertical="center"/>
    </xf>
    <xf numFmtId="175" fontId="20" fillId="0" borderId="14" xfId="233" applyFont="1" applyBorder="1" applyAlignment="1">
      <alignment horizontal="center" vertical="center"/>
    </xf>
    <xf numFmtId="0" fontId="19" fillId="0" borderId="31" xfId="358" applyFont="1" applyBorder="1" applyAlignment="1">
      <alignment horizontal="center" vertical="center"/>
      <protection/>
    </xf>
    <xf numFmtId="0" fontId="19" fillId="0" borderId="15" xfId="358" applyFont="1" applyBorder="1" applyAlignment="1">
      <alignment horizontal="left" vertical="center" wrapText="1"/>
      <protection/>
    </xf>
    <xf numFmtId="179" fontId="19" fillId="0" borderId="13" xfId="233" applyNumberFormat="1" applyFont="1" applyBorder="1" applyAlignment="1">
      <alignment horizontal="center" vertical="top" wrapText="1"/>
    </xf>
    <xf numFmtId="180" fontId="19" fillId="0" borderId="20" xfId="233" applyNumberFormat="1" applyFont="1" applyBorder="1" applyAlignment="1">
      <alignment horizontal="center" vertical="top" wrapText="1"/>
    </xf>
    <xf numFmtId="0" fontId="20" fillId="0" borderId="25" xfId="0" applyFont="1" applyBorder="1" applyAlignment="1" quotePrefix="1">
      <alignment horizontal="center" vertical="top" wrapText="1"/>
    </xf>
    <xf numFmtId="179" fontId="19" fillId="0" borderId="20" xfId="233" applyNumberFormat="1" applyFont="1" applyBorder="1" applyAlignment="1">
      <alignment horizontal="center" vertical="top" wrapText="1"/>
    </xf>
    <xf numFmtId="0" fontId="19" fillId="0" borderId="13" xfId="344" applyFont="1" applyBorder="1" applyAlignment="1">
      <alignment horizontal="center" vertical="center" wrapText="1"/>
      <protection/>
    </xf>
    <xf numFmtId="179" fontId="19" fillId="0" borderId="13" xfId="233" applyNumberFormat="1" applyFont="1" applyBorder="1" applyAlignment="1">
      <alignment horizontal="center" vertical="center" wrapText="1"/>
    </xf>
    <xf numFmtId="0" fontId="19" fillId="0" borderId="49" xfId="345" applyFont="1" applyBorder="1" applyAlignment="1">
      <alignment horizontal="center" vertical="top" wrapText="1"/>
      <protection/>
    </xf>
    <xf numFmtId="49" fontId="20" fillId="0" borderId="20" xfId="345" applyNumberFormat="1" applyFont="1" applyBorder="1" applyAlignment="1">
      <alignment vertical="top" wrapText="1"/>
      <protection/>
    </xf>
    <xf numFmtId="0" fontId="19" fillId="0" borderId="20" xfId="345" applyFont="1" applyBorder="1" applyAlignment="1">
      <alignment vertical="top" wrapText="1"/>
      <protection/>
    </xf>
    <xf numFmtId="0" fontId="19" fillId="0" borderId="20" xfId="345" applyFont="1" applyBorder="1" applyAlignment="1">
      <alignment horizontal="center" vertical="top" wrapText="1"/>
      <protection/>
    </xf>
    <xf numFmtId="0" fontId="19" fillId="0" borderId="20" xfId="345" applyFont="1" applyBorder="1" applyAlignment="1">
      <alignment horizontal="center" vertical="center" wrapText="1"/>
      <protection/>
    </xf>
    <xf numFmtId="0" fontId="20" fillId="0" borderId="22" xfId="345" applyFont="1" applyBorder="1" applyAlignment="1">
      <alignment horizontal="center" vertical="top" wrapText="1"/>
      <protection/>
    </xf>
    <xf numFmtId="175" fontId="20" fillId="0" borderId="23" xfId="233" applyFont="1" applyBorder="1" applyAlignment="1">
      <alignment vertical="center" wrapText="1"/>
    </xf>
    <xf numFmtId="0" fontId="20" fillId="0" borderId="24" xfId="345" applyFont="1" applyBorder="1" applyAlignment="1">
      <alignment horizontal="center" vertical="top" wrapText="1"/>
      <protection/>
    </xf>
    <xf numFmtId="49" fontId="20" fillId="0" borderId="25" xfId="345" applyNumberFormat="1" applyFont="1" applyBorder="1" applyAlignment="1">
      <alignment vertical="top" wrapText="1"/>
      <protection/>
    </xf>
    <xf numFmtId="0" fontId="20" fillId="0" borderId="25" xfId="345" applyFont="1" applyBorder="1" applyAlignment="1">
      <alignment vertical="top" wrapText="1"/>
      <protection/>
    </xf>
    <xf numFmtId="0" fontId="20" fillId="0" borderId="25" xfId="345" applyFont="1" applyBorder="1" applyAlignment="1">
      <alignment horizontal="center" vertical="center" wrapText="1"/>
      <protection/>
    </xf>
    <xf numFmtId="0" fontId="19" fillId="0" borderId="49" xfId="344" applyFont="1" applyBorder="1" applyAlignment="1">
      <alignment horizontal="center" vertical="top" wrapText="1"/>
      <protection/>
    </xf>
    <xf numFmtId="49" fontId="20" fillId="0" borderId="20" xfId="344" applyNumberFormat="1" applyFont="1" applyBorder="1" applyAlignment="1">
      <alignment vertical="top" wrapText="1"/>
      <protection/>
    </xf>
    <xf numFmtId="0" fontId="19" fillId="0" borderId="20" xfId="344" applyFont="1" applyBorder="1" applyAlignment="1">
      <alignment horizontal="center" vertical="center" wrapText="1"/>
      <protection/>
    </xf>
    <xf numFmtId="0" fontId="20" fillId="0" borderId="22" xfId="344" applyFont="1" applyBorder="1" applyAlignment="1">
      <alignment horizontal="center" vertical="top" wrapText="1"/>
      <protection/>
    </xf>
    <xf numFmtId="0" fontId="20" fillId="0" borderId="24" xfId="344" applyFont="1" applyBorder="1" applyAlignment="1">
      <alignment horizontal="center" vertical="top" wrapText="1"/>
      <protection/>
    </xf>
    <xf numFmtId="49" fontId="19" fillId="0" borderId="25" xfId="344" applyNumberFormat="1" applyFont="1" applyBorder="1" applyAlignment="1">
      <alignment vertical="top" wrapText="1"/>
      <protection/>
    </xf>
    <xf numFmtId="0" fontId="20" fillId="0" borderId="25" xfId="344" applyFont="1" applyBorder="1" applyAlignment="1">
      <alignment horizontal="center" vertical="center" wrapText="1"/>
      <protection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0" xfId="0" applyNumberFormat="1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horizontal="center" vertical="top" wrapText="1"/>
    </xf>
    <xf numFmtId="2" fontId="20" fillId="0" borderId="25" xfId="0" applyNumberFormat="1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left" vertical="top" wrapText="1"/>
    </xf>
    <xf numFmtId="2" fontId="19" fillId="0" borderId="26" xfId="0" applyNumberFormat="1" applyFont="1" applyBorder="1" applyAlignment="1">
      <alignment horizontal="center" vertical="top" wrapText="1"/>
    </xf>
    <xf numFmtId="0" fontId="23" fillId="0" borderId="15" xfId="0" applyFont="1" applyBorder="1" applyAlignment="1" quotePrefix="1">
      <alignment horizontal="center" vertical="top" wrapText="1"/>
    </xf>
    <xf numFmtId="0" fontId="19" fillId="0" borderId="33" xfId="358" applyFont="1" applyBorder="1" applyAlignment="1">
      <alignment horizontal="center" vertical="center"/>
      <protection/>
    </xf>
    <xf numFmtId="0" fontId="20" fillId="0" borderId="27" xfId="358" applyFont="1" applyBorder="1" applyAlignment="1">
      <alignment horizontal="center" vertical="center"/>
      <protection/>
    </xf>
    <xf numFmtId="175" fontId="20" fillId="0" borderId="28" xfId="233" applyFont="1" applyBorder="1" applyAlignment="1">
      <alignment horizontal="center" vertical="center"/>
    </xf>
    <xf numFmtId="0" fontId="20" fillId="0" borderId="33" xfId="358" applyFont="1" applyBorder="1" applyAlignment="1">
      <alignment horizontal="center" vertical="center"/>
      <protection/>
    </xf>
    <xf numFmtId="0" fontId="19" fillId="0" borderId="27" xfId="358" applyFont="1" applyBorder="1" applyAlignment="1">
      <alignment horizontal="center" vertical="center"/>
      <protection/>
    </xf>
    <xf numFmtId="0" fontId="19" fillId="0" borderId="53" xfId="0" applyFont="1" applyBorder="1" applyAlignment="1">
      <alignment horizontal="center" vertical="top" wrapText="1"/>
    </xf>
    <xf numFmtId="0" fontId="19" fillId="0" borderId="53" xfId="344" applyFont="1" applyBorder="1" applyAlignment="1">
      <alignment horizontal="center" vertical="top" wrapText="1"/>
      <protection/>
    </xf>
    <xf numFmtId="175" fontId="20" fillId="0" borderId="30" xfId="233" applyFont="1" applyBorder="1" applyAlignment="1">
      <alignment vertical="center" wrapText="1"/>
    </xf>
    <xf numFmtId="0" fontId="20" fillId="0" borderId="27" xfId="344" applyFont="1" applyBorder="1" applyAlignment="1">
      <alignment horizontal="center" vertical="top" wrapText="1"/>
      <protection/>
    </xf>
    <xf numFmtId="175" fontId="20" fillId="0" borderId="28" xfId="233" applyFont="1" applyBorder="1" applyAlignment="1">
      <alignment vertical="center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28" xfId="0" applyNumberFormat="1" applyFont="1" applyBorder="1" applyAlignment="1">
      <alignment horizontal="center" vertical="top" wrapText="1"/>
    </xf>
    <xf numFmtId="0" fontId="20" fillId="0" borderId="47" xfId="358" applyFont="1" applyBorder="1" applyAlignment="1">
      <alignment horizontal="center" vertical="center"/>
      <protection/>
    </xf>
    <xf numFmtId="176" fontId="20" fillId="0" borderId="0" xfId="238" applyNumberFormat="1" applyFont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left" vertical="top" wrapText="1"/>
    </xf>
    <xf numFmtId="2" fontId="38" fillId="24" borderId="13" xfId="0" applyNumberFormat="1" applyFont="1" applyFill="1" applyBorder="1" applyAlignment="1">
      <alignment horizontal="left" vertical="top" wrapText="1"/>
    </xf>
    <xf numFmtId="2" fontId="19" fillId="24" borderId="30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0" fontId="19" fillId="24" borderId="20" xfId="0" applyFont="1" applyFill="1" applyBorder="1" applyAlignment="1">
      <alignment horizontal="left" vertical="top" wrapText="1"/>
    </xf>
    <xf numFmtId="0" fontId="19" fillId="24" borderId="20" xfId="0" applyFont="1" applyFill="1" applyBorder="1" applyAlignment="1">
      <alignment horizontal="center" vertical="top" wrapText="1"/>
    </xf>
    <xf numFmtId="2" fontId="19" fillId="24" borderId="20" xfId="0" applyNumberFormat="1" applyFont="1" applyFill="1" applyBorder="1" applyAlignment="1">
      <alignment horizontal="center" vertical="top" wrapText="1"/>
    </xf>
    <xf numFmtId="2" fontId="19" fillId="24" borderId="20" xfId="0" applyNumberFormat="1" applyFont="1" applyFill="1" applyBorder="1" applyAlignment="1">
      <alignment horizontal="left" vertical="top" wrapText="1"/>
    </xf>
    <xf numFmtId="2" fontId="38" fillId="24" borderId="20" xfId="0" applyNumberFormat="1" applyFont="1" applyFill="1" applyBorder="1" applyAlignment="1">
      <alignment horizontal="left" vertical="top" wrapText="1"/>
    </xf>
    <xf numFmtId="2" fontId="19" fillId="24" borderId="21" xfId="0" applyNumberFormat="1" applyFont="1" applyFill="1" applyBorder="1" applyAlignment="1">
      <alignment horizontal="center" vertical="top" wrapText="1"/>
    </xf>
    <xf numFmtId="0" fontId="20" fillId="24" borderId="25" xfId="0" applyFont="1" applyFill="1" applyBorder="1" applyAlignment="1" quotePrefix="1">
      <alignment horizontal="center" vertical="top" wrapText="1"/>
    </xf>
    <xf numFmtId="0" fontId="20" fillId="24" borderId="25" xfId="0" applyFont="1" applyFill="1" applyBorder="1" applyAlignment="1">
      <alignment horizontal="center" vertical="top" wrapText="1"/>
    </xf>
    <xf numFmtId="2" fontId="20" fillId="24" borderId="25" xfId="0" applyNumberFormat="1" applyFont="1" applyFill="1" applyBorder="1" applyAlignment="1">
      <alignment horizontal="center" vertical="top" wrapText="1"/>
    </xf>
    <xf numFmtId="2" fontId="20" fillId="24" borderId="26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 quotePrefix="1">
      <alignment horizontal="center" vertical="top" wrapText="1"/>
    </xf>
    <xf numFmtId="2" fontId="20" fillId="24" borderId="11" xfId="0" applyNumberFormat="1" applyFont="1" applyFill="1" applyBorder="1" applyAlignment="1">
      <alignment horizontal="center" vertical="top" wrapText="1"/>
    </xf>
    <xf numFmtId="2" fontId="20" fillId="24" borderId="28" xfId="0" applyNumberFormat="1" applyFont="1" applyFill="1" applyBorder="1" applyAlignment="1">
      <alignment horizontal="center" vertical="top" wrapText="1"/>
    </xf>
    <xf numFmtId="2" fontId="20" fillId="24" borderId="30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2" fontId="20" fillId="24" borderId="34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Border="1" applyAlignment="1">
      <alignment vertical="top" wrapText="1"/>
    </xf>
    <xf numFmtId="0" fontId="19" fillId="0" borderId="15" xfId="0" applyFont="1" applyBorder="1" applyAlignment="1">
      <alignment/>
    </xf>
    <xf numFmtId="2" fontId="20" fillId="24" borderId="29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2" fontId="20" fillId="24" borderId="13" xfId="0" applyNumberFormat="1" applyFont="1" applyFill="1" applyBorder="1" applyAlignment="1">
      <alignment horizontal="left" vertical="top" wrapText="1"/>
    </xf>
    <xf numFmtId="2" fontId="24" fillId="24" borderId="13" xfId="0" applyNumberFormat="1" applyFont="1" applyFill="1" applyBorder="1" applyAlignment="1">
      <alignment horizontal="left" vertical="top" wrapText="1"/>
    </xf>
    <xf numFmtId="2" fontId="20" fillId="24" borderId="13" xfId="0" applyNumberFormat="1" applyFont="1" applyFill="1" applyBorder="1" applyAlignment="1">
      <alignment horizontal="center" vertical="top" wrapText="1"/>
    </xf>
    <xf numFmtId="0" fontId="20" fillId="24" borderId="20" xfId="0" applyFont="1" applyFill="1" applyBorder="1" applyAlignment="1">
      <alignment horizontal="center" vertical="top" wrapText="1"/>
    </xf>
    <xf numFmtId="2" fontId="20" fillId="24" borderId="20" xfId="0" applyNumberFormat="1" applyFont="1" applyFill="1" applyBorder="1" applyAlignment="1">
      <alignment horizontal="left" vertical="top" wrapText="1"/>
    </xf>
    <xf numFmtId="2" fontId="24" fillId="24" borderId="20" xfId="0" applyNumberFormat="1" applyFont="1" applyFill="1" applyBorder="1" applyAlignment="1">
      <alignment horizontal="left" vertical="top" wrapText="1"/>
    </xf>
    <xf numFmtId="2" fontId="20" fillId="24" borderId="20" xfId="0" applyNumberFormat="1" applyFont="1" applyFill="1" applyBorder="1" applyAlignment="1">
      <alignment horizontal="center" vertical="top" wrapText="1"/>
    </xf>
    <xf numFmtId="2" fontId="20" fillId="24" borderId="21" xfId="0" applyNumberFormat="1" applyFont="1" applyFill="1" applyBorder="1" applyAlignment="1">
      <alignment horizontal="center" vertical="top" wrapText="1"/>
    </xf>
    <xf numFmtId="0" fontId="20" fillId="0" borderId="20" xfId="0" applyFont="1" applyBorder="1" applyAlignment="1" quotePrefix="1">
      <alignment horizontal="center" vertical="top" wrapText="1"/>
    </xf>
    <xf numFmtId="178" fontId="19" fillId="0" borderId="20" xfId="233" applyNumberFormat="1" applyFont="1" applyBorder="1" applyAlignment="1">
      <alignment vertical="center" wrapText="1"/>
    </xf>
    <xf numFmtId="0" fontId="20" fillId="0" borderId="43" xfId="0" applyFont="1" applyBorder="1" applyAlignment="1">
      <alignment horizontal="center" vertical="top" wrapText="1"/>
    </xf>
    <xf numFmtId="0" fontId="20" fillId="0" borderId="36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175" fontId="20" fillId="0" borderId="34" xfId="233" applyFont="1" applyBorder="1" applyAlignment="1">
      <alignment vertical="center" wrapText="1"/>
    </xf>
    <xf numFmtId="0" fontId="20" fillId="0" borderId="54" xfId="358" applyFont="1" applyBorder="1" applyAlignment="1">
      <alignment horizontal="center" vertical="center"/>
      <protection/>
    </xf>
    <xf numFmtId="0" fontId="20" fillId="0" borderId="42" xfId="358" applyFont="1" applyBorder="1" applyAlignment="1">
      <alignment horizontal="center" vertical="center"/>
      <protection/>
    </xf>
    <xf numFmtId="0" fontId="20" fillId="0" borderId="52" xfId="358" applyFont="1" applyBorder="1" applyAlignment="1">
      <alignment horizontal="center" vertical="center" wrapText="1"/>
      <protection/>
    </xf>
    <xf numFmtId="9" fontId="20" fillId="0" borderId="42" xfId="380" applyFont="1" applyBorder="1" applyAlignment="1">
      <alignment horizontal="center" vertical="center"/>
    </xf>
    <xf numFmtId="176" fontId="20" fillId="0" borderId="52" xfId="238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179" fontId="19" fillId="0" borderId="10" xfId="233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9" fontId="20" fillId="0" borderId="10" xfId="0" applyNumberFormat="1" applyFont="1" applyBorder="1" applyAlignment="1">
      <alignment horizontal="center" vertical="top" wrapText="1"/>
    </xf>
    <xf numFmtId="9" fontId="22" fillId="0" borderId="10" xfId="0" applyNumberFormat="1" applyFont="1" applyBorder="1" applyAlignment="1">
      <alignment horizontal="center"/>
    </xf>
    <xf numFmtId="0" fontId="20" fillId="0" borderId="17" xfId="358" applyFont="1" applyBorder="1" applyAlignment="1">
      <alignment horizontal="center" vertical="center"/>
      <protection/>
    </xf>
    <xf numFmtId="0" fontId="54" fillId="0" borderId="10" xfId="344" applyFont="1" applyBorder="1" applyAlignment="1" applyProtection="1">
      <alignment horizontal="left" vertical="center" wrapText="1"/>
      <protection locked="0"/>
    </xf>
    <xf numFmtId="0" fontId="54" fillId="24" borderId="10" xfId="0" applyFont="1" applyFill="1" applyBorder="1" applyAlignment="1">
      <alignment horizontal="center" vertical="center" wrapText="1"/>
    </xf>
    <xf numFmtId="0" fontId="20" fillId="0" borderId="10" xfId="324" applyFont="1" applyBorder="1" applyAlignment="1">
      <alignment horizontal="center"/>
      <protection/>
    </xf>
    <xf numFmtId="49" fontId="20" fillId="0" borderId="15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23" fillId="0" borderId="20" xfId="0" applyFont="1" applyBorder="1" applyAlignment="1">
      <alignment/>
    </xf>
    <xf numFmtId="175" fontId="21" fillId="0" borderId="20" xfId="233" applyFont="1" applyBorder="1" applyAlignment="1">
      <alignment/>
    </xf>
    <xf numFmtId="175" fontId="20" fillId="0" borderId="20" xfId="233" applyFont="1" applyBorder="1" applyAlignment="1">
      <alignment/>
    </xf>
    <xf numFmtId="0" fontId="55" fillId="0" borderId="13" xfId="344" applyFont="1" applyBorder="1" applyAlignment="1" applyProtection="1">
      <alignment horizontal="left" vertical="center" wrapText="1"/>
      <protection locked="0"/>
    </xf>
    <xf numFmtId="0" fontId="55" fillId="0" borderId="20" xfId="344" applyFont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>
      <alignment horizontal="center" vertical="center"/>
    </xf>
    <xf numFmtId="175" fontId="21" fillId="0" borderId="13" xfId="233" applyFont="1" applyBorder="1" applyAlignment="1">
      <alignment/>
    </xf>
    <xf numFmtId="175" fontId="20" fillId="0" borderId="13" xfId="233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55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vertical="top"/>
    </xf>
    <xf numFmtId="9" fontId="20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0" fillId="0" borderId="31" xfId="344" applyFont="1" applyBorder="1" applyAlignment="1">
      <alignment horizontal="center" vertical="top"/>
      <protection/>
    </xf>
    <xf numFmtId="175" fontId="1" fillId="0" borderId="15" xfId="233" applyFont="1" applyBorder="1" applyAlignment="1">
      <alignment vertical="center" wrapText="1"/>
    </xf>
    <xf numFmtId="179" fontId="19" fillId="0" borderId="29" xfId="233" applyNumberFormat="1" applyFont="1" applyBorder="1" applyAlignment="1">
      <alignment vertical="top" wrapText="1"/>
    </xf>
    <xf numFmtId="0" fontId="20" fillId="0" borderId="11" xfId="324" applyFont="1" applyBorder="1" applyAlignment="1">
      <alignment horizontal="center"/>
      <protection/>
    </xf>
    <xf numFmtId="175" fontId="20" fillId="0" borderId="11" xfId="233" applyFont="1" applyBorder="1" applyAlignment="1">
      <alignment/>
    </xf>
    <xf numFmtId="0" fontId="20" fillId="0" borderId="31" xfId="324" applyFont="1" applyBorder="1" applyAlignment="1">
      <alignment horizontal="center"/>
      <protection/>
    </xf>
    <xf numFmtId="0" fontId="20" fillId="0" borderId="15" xfId="324" applyFont="1" applyBorder="1" applyAlignment="1">
      <alignment horizontal="center"/>
      <protection/>
    </xf>
    <xf numFmtId="175" fontId="20" fillId="0" borderId="15" xfId="233" applyFont="1" applyBorder="1" applyAlignment="1">
      <alignment/>
    </xf>
    <xf numFmtId="175" fontId="30" fillId="0" borderId="29" xfId="233" applyFont="1" applyBorder="1" applyAlignment="1">
      <alignment vertical="center"/>
    </xf>
    <xf numFmtId="0" fontId="20" fillId="0" borderId="53" xfId="344" applyFont="1" applyBorder="1" applyAlignment="1">
      <alignment horizontal="center" vertical="top"/>
      <protection/>
    </xf>
    <xf numFmtId="0" fontId="20" fillId="0" borderId="22" xfId="344" applyFont="1" applyBorder="1" applyAlignment="1">
      <alignment horizontal="center" vertical="top"/>
      <protection/>
    </xf>
    <xf numFmtId="0" fontId="20" fillId="0" borderId="27" xfId="324" applyFont="1" applyBorder="1" applyAlignment="1">
      <alignment horizontal="center"/>
      <protection/>
    </xf>
    <xf numFmtId="175" fontId="20" fillId="0" borderId="28" xfId="233" applyFont="1" applyBorder="1" applyAlignment="1">
      <alignment/>
    </xf>
    <xf numFmtId="175" fontId="24" fillId="0" borderId="15" xfId="233" applyFont="1" applyBorder="1" applyAlignment="1">
      <alignment vertical="top" wrapText="1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 wrapText="1"/>
    </xf>
    <xf numFmtId="0" fontId="20" fillId="0" borderId="0" xfId="358" applyFont="1" applyAlignment="1">
      <alignment horizontal="center" vertical="center"/>
      <protection/>
    </xf>
    <xf numFmtId="0" fontId="54" fillId="0" borderId="11" xfId="344" applyFont="1" applyBorder="1" applyAlignment="1" applyProtection="1">
      <alignment horizontal="left" vertical="center" wrapText="1"/>
      <protection locked="0"/>
    </xf>
    <xf numFmtId="0" fontId="55" fillId="0" borderId="15" xfId="344" applyFont="1" applyBorder="1" applyAlignment="1" applyProtection="1">
      <alignment horizontal="left" vertical="center" wrapText="1"/>
      <protection locked="0"/>
    </xf>
    <xf numFmtId="0" fontId="55" fillId="0" borderId="15" xfId="0" applyFont="1" applyBorder="1" applyAlignment="1">
      <alignment horizontal="center" vertical="center"/>
    </xf>
    <xf numFmtId="175" fontId="19" fillId="0" borderId="15" xfId="233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6" fontId="19" fillId="0" borderId="12" xfId="238" applyNumberFormat="1" applyFont="1" applyBorder="1" applyAlignment="1">
      <alignment horizontal="center" vertical="center"/>
    </xf>
    <xf numFmtId="175" fontId="19" fillId="0" borderId="12" xfId="233" applyFont="1" applyBorder="1" applyAlignment="1">
      <alignment horizontal="center" vertical="center"/>
    </xf>
    <xf numFmtId="0" fontId="54" fillId="24" borderId="13" xfId="0" applyFont="1" applyFill="1" applyBorder="1" applyAlignment="1">
      <alignment horizontal="center" vertical="center" wrapText="1"/>
    </xf>
    <xf numFmtId="0" fontId="19" fillId="0" borderId="49" xfId="358" applyFont="1" applyBorder="1" applyAlignment="1">
      <alignment horizontal="center" vertical="center"/>
      <protection/>
    </xf>
    <xf numFmtId="0" fontId="20" fillId="0" borderId="22" xfId="358" applyFont="1" applyBorder="1" applyAlignment="1">
      <alignment horizontal="center" vertical="center"/>
      <protection/>
    </xf>
    <xf numFmtId="0" fontId="20" fillId="0" borderId="24" xfId="358" applyFont="1" applyBorder="1" applyAlignment="1">
      <alignment horizontal="center" vertical="center"/>
      <protection/>
    </xf>
    <xf numFmtId="0" fontId="20" fillId="0" borderId="53" xfId="358" applyFont="1" applyBorder="1" applyAlignment="1">
      <alignment horizontal="center" vertical="center"/>
      <protection/>
    </xf>
    <xf numFmtId="175" fontId="20" fillId="0" borderId="23" xfId="233" applyFont="1" applyBorder="1" applyAlignment="1">
      <alignment horizontal="center" vertical="center"/>
    </xf>
    <xf numFmtId="0" fontId="19" fillId="0" borderId="53" xfId="358" applyFont="1" applyBorder="1" applyAlignment="1">
      <alignment horizontal="center" vertical="center"/>
      <protection/>
    </xf>
    <xf numFmtId="175" fontId="20" fillId="0" borderId="30" xfId="233" applyFont="1" applyBorder="1" applyAlignment="1">
      <alignment horizontal="center" vertical="center"/>
    </xf>
    <xf numFmtId="0" fontId="20" fillId="0" borderId="27" xfId="344" applyFont="1" applyBorder="1" applyAlignment="1">
      <alignment horizontal="center" vertical="top"/>
      <protection/>
    </xf>
    <xf numFmtId="9" fontId="19" fillId="0" borderId="11" xfId="0" applyNumberFormat="1" applyFont="1" applyBorder="1" applyAlignment="1">
      <alignment horizontal="center" vertical="top" wrapText="1"/>
    </xf>
    <xf numFmtId="175" fontId="19" fillId="0" borderId="11" xfId="233" applyFont="1" applyBorder="1" applyAlignment="1">
      <alignment vertical="top" wrapText="1"/>
    </xf>
    <xf numFmtId="0" fontId="54" fillId="0" borderId="12" xfId="344" applyFont="1" applyBorder="1" applyAlignment="1" applyProtection="1">
      <alignment horizontal="left" vertical="center" wrapText="1"/>
      <protection locked="0"/>
    </xf>
    <xf numFmtId="0" fontId="54" fillId="0" borderId="12" xfId="0" applyFont="1" applyBorder="1" applyAlignment="1">
      <alignment horizontal="center" vertical="center"/>
    </xf>
    <xf numFmtId="0" fontId="54" fillId="24" borderId="12" xfId="0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horizontal="center" vertical="center" wrapText="1"/>
    </xf>
    <xf numFmtId="0" fontId="56" fillId="0" borderId="10" xfId="344" applyFont="1" applyBorder="1" applyAlignment="1" applyProtection="1">
      <alignment horizontal="left" vertical="center" wrapText="1"/>
      <protection locked="0"/>
    </xf>
    <xf numFmtId="0" fontId="19" fillId="0" borderId="17" xfId="358" applyFont="1" applyBorder="1" applyAlignment="1">
      <alignment horizontal="center" vertical="center"/>
      <protection/>
    </xf>
    <xf numFmtId="0" fontId="19" fillId="0" borderId="0" xfId="358" applyFont="1" applyAlignment="1">
      <alignment horizontal="center" vertical="center" wrapText="1"/>
      <protection/>
    </xf>
    <xf numFmtId="9" fontId="19" fillId="0" borderId="17" xfId="380" applyFont="1" applyBorder="1" applyAlignment="1">
      <alignment horizontal="center" vertical="center"/>
    </xf>
    <xf numFmtId="176" fontId="19" fillId="0" borderId="0" xfId="238" applyNumberFormat="1" applyFont="1" applyAlignment="1">
      <alignment horizontal="center" vertical="center"/>
    </xf>
    <xf numFmtId="175" fontId="19" fillId="0" borderId="17" xfId="233" applyFont="1" applyBorder="1" applyAlignment="1">
      <alignment horizontal="center" vertical="center"/>
    </xf>
    <xf numFmtId="175" fontId="19" fillId="0" borderId="0" xfId="233" applyFont="1" applyAlignment="1">
      <alignment horizontal="center" vertical="center"/>
    </xf>
    <xf numFmtId="175" fontId="19" fillId="0" borderId="16" xfId="233" applyFont="1" applyBorder="1" applyAlignment="1">
      <alignment horizontal="center" vertical="center"/>
    </xf>
    <xf numFmtId="0" fontId="55" fillId="24" borderId="13" xfId="0" applyFont="1" applyFill="1" applyBorder="1" applyAlignment="1">
      <alignment horizontal="center" vertical="center" wrapText="1"/>
    </xf>
    <xf numFmtId="0" fontId="19" fillId="0" borderId="49" xfId="345" applyFont="1" applyBorder="1" applyAlignment="1">
      <alignment horizontal="right" vertical="top" wrapText="1"/>
      <protection/>
    </xf>
    <xf numFmtId="0" fontId="20" fillId="0" borderId="20" xfId="0" applyFont="1" applyBorder="1" applyAlignment="1" quotePrefix="1">
      <alignment vertical="top" wrapText="1"/>
    </xf>
    <xf numFmtId="175" fontId="21" fillId="0" borderId="20" xfId="233" applyFont="1" applyBorder="1" applyAlignment="1">
      <alignment/>
    </xf>
    <xf numFmtId="0" fontId="20" fillId="0" borderId="25" xfId="0" applyFont="1" applyBorder="1" applyAlignment="1" quotePrefix="1">
      <alignment vertical="top" wrapText="1"/>
    </xf>
    <xf numFmtId="0" fontId="19" fillId="0" borderId="49" xfId="324" applyFont="1" applyBorder="1" applyAlignment="1">
      <alignment horizontal="right"/>
      <protection/>
    </xf>
    <xf numFmtId="0" fontId="20" fillId="0" borderId="22" xfId="324" applyFont="1" applyBorder="1" applyAlignment="1">
      <alignment horizontal="center"/>
      <protection/>
    </xf>
    <xf numFmtId="0" fontId="20" fillId="0" borderId="24" xfId="324" applyFont="1" applyBorder="1" applyAlignment="1">
      <alignment horizontal="center"/>
      <protection/>
    </xf>
    <xf numFmtId="175" fontId="20" fillId="0" borderId="25" xfId="233" applyFont="1" applyBorder="1" applyAlignment="1">
      <alignment/>
    </xf>
    <xf numFmtId="0" fontId="19" fillId="0" borderId="31" xfId="324" applyFont="1" applyBorder="1" applyAlignment="1">
      <alignment horizontal="right" vertical="top"/>
      <protection/>
    </xf>
    <xf numFmtId="0" fontId="20" fillId="0" borderId="15" xfId="324" applyFont="1" applyBorder="1" applyAlignment="1">
      <alignment horizontal="center" vertical="top"/>
      <protection/>
    </xf>
    <xf numFmtId="0" fontId="19" fillId="0" borderId="15" xfId="324" applyFont="1" applyBorder="1" applyAlignment="1">
      <alignment horizontal="center"/>
      <protection/>
    </xf>
    <xf numFmtId="175" fontId="20" fillId="0" borderId="15" xfId="233" applyFont="1" applyBorder="1" applyAlignment="1">
      <alignment vertical="center"/>
    </xf>
    <xf numFmtId="0" fontId="20" fillId="0" borderId="25" xfId="324" applyFont="1" applyBorder="1" applyAlignment="1">
      <alignment horizontal="center"/>
      <protection/>
    </xf>
    <xf numFmtId="0" fontId="19" fillId="0" borderId="55" xfId="358" applyFont="1" applyBorder="1" applyAlignment="1">
      <alignment horizontal="center" vertical="center"/>
      <protection/>
    </xf>
    <xf numFmtId="0" fontId="19" fillId="0" borderId="53" xfId="345" applyFont="1" applyBorder="1" applyAlignment="1">
      <alignment horizontal="right" vertical="top" wrapText="1"/>
      <protection/>
    </xf>
    <xf numFmtId="0" fontId="20" fillId="0" borderId="27" xfId="345" applyFont="1" applyBorder="1" applyAlignment="1">
      <alignment horizontal="center" vertical="top" wrapText="1"/>
      <protection/>
    </xf>
    <xf numFmtId="0" fontId="1" fillId="0" borderId="31" xfId="0" applyFont="1" applyBorder="1" applyAlignment="1">
      <alignment horizontal="center"/>
    </xf>
    <xf numFmtId="0" fontId="19" fillId="0" borderId="49" xfId="358" applyFont="1" applyBorder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56" xfId="0" applyFont="1" applyBorder="1" applyAlignment="1" quotePrefix="1">
      <alignment horizontal="center" vertical="top" wrapText="1"/>
    </xf>
    <xf numFmtId="0" fontId="31" fillId="0" borderId="32" xfId="0" applyFont="1" applyBorder="1" applyAlignment="1" quotePrefix="1">
      <alignment horizontal="center" vertical="top" wrapText="1"/>
    </xf>
    <xf numFmtId="0" fontId="31" fillId="0" borderId="57" xfId="0" applyFont="1" applyBorder="1" applyAlignment="1" quotePrefix="1">
      <alignment horizontal="center" vertical="top" wrapText="1"/>
    </xf>
    <xf numFmtId="49" fontId="31" fillId="0" borderId="32" xfId="0" applyNumberFormat="1" applyFont="1" applyBorder="1" applyAlignment="1" quotePrefix="1">
      <alignment horizontal="center" vertical="top" wrapText="1"/>
    </xf>
    <xf numFmtId="175" fontId="31" fillId="0" borderId="32" xfId="233" applyFont="1" applyBorder="1" applyAlignment="1" quotePrefix="1">
      <alignment horizontal="center" vertical="top" wrapText="1"/>
    </xf>
    <xf numFmtId="175" fontId="31" fillId="0" borderId="58" xfId="233" applyFont="1" applyBorder="1" applyAlignment="1" quotePrefix="1">
      <alignment vertical="top" wrapText="1"/>
    </xf>
    <xf numFmtId="175" fontId="31" fillId="0" borderId="32" xfId="233" applyFont="1" applyBorder="1" applyAlignment="1" quotePrefix="1">
      <alignment vertical="top" wrapText="1"/>
    </xf>
    <xf numFmtId="175" fontId="31" fillId="0" borderId="46" xfId="233" applyFont="1" applyBorder="1" applyAlignment="1" quotePrefix="1">
      <alignment vertical="top" wrapText="1"/>
    </xf>
    <xf numFmtId="0" fontId="19" fillId="0" borderId="0" xfId="344" applyFont="1" applyAlignment="1">
      <alignment horizontal="left" vertical="center" wrapText="1"/>
      <protection/>
    </xf>
    <xf numFmtId="187" fontId="31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center"/>
    </xf>
    <xf numFmtId="2" fontId="20" fillId="24" borderId="0" xfId="0" applyNumberFormat="1" applyFont="1" applyFill="1" applyAlignment="1">
      <alignment vertical="center"/>
    </xf>
    <xf numFmtId="2" fontId="34" fillId="24" borderId="0" xfId="0" applyNumberFormat="1" applyFont="1" applyFill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0" fontId="20" fillId="24" borderId="20" xfId="0" applyFont="1" applyFill="1" applyBorder="1" applyAlignment="1">
      <alignment horizontal="left" vertical="top" wrapText="1"/>
    </xf>
    <xf numFmtId="175" fontId="20" fillId="0" borderId="32" xfId="233" applyFont="1" applyBorder="1" applyAlignment="1">
      <alignment horizontal="center" vertical="center"/>
    </xf>
    <xf numFmtId="0" fontId="19" fillId="0" borderId="15" xfId="344" applyFont="1" applyBorder="1" applyAlignment="1" applyProtection="1">
      <alignment horizontal="left" vertical="center" wrapText="1"/>
      <protection locked="0"/>
    </xf>
    <xf numFmtId="0" fontId="19" fillId="0" borderId="12" xfId="344" applyFont="1" applyBorder="1" applyAlignment="1" applyProtection="1">
      <alignment horizontal="left" vertical="center" wrapText="1"/>
      <protection locked="0"/>
    </xf>
    <xf numFmtId="0" fontId="20" fillId="24" borderId="10" xfId="344" applyFont="1" applyFill="1" applyBorder="1" applyAlignment="1" applyProtection="1">
      <alignment horizontal="left" vertical="center" wrapText="1"/>
      <protection locked="0"/>
    </xf>
    <xf numFmtId="0" fontId="20" fillId="24" borderId="13" xfId="344" applyFont="1" applyFill="1" applyBorder="1" applyAlignment="1" applyProtection="1">
      <alignment horizontal="left" vertical="center" wrapText="1"/>
      <protection locked="0"/>
    </xf>
    <xf numFmtId="0" fontId="20" fillId="0" borderId="10" xfId="344" applyFont="1" applyBorder="1" applyAlignment="1" applyProtection="1">
      <alignment horizontal="left" vertical="center" wrapText="1"/>
      <protection locked="0"/>
    </xf>
    <xf numFmtId="175" fontId="20" fillId="25" borderId="12" xfId="233" applyFont="1" applyFill="1" applyBorder="1" applyAlignment="1">
      <alignment horizontal="center" vertical="center"/>
    </xf>
    <xf numFmtId="175" fontId="20" fillId="25" borderId="10" xfId="233" applyFont="1" applyFill="1" applyBorder="1" applyAlignment="1">
      <alignment vertical="top" wrapText="1"/>
    </xf>
    <xf numFmtId="175" fontId="20" fillId="25" borderId="10" xfId="233" applyFont="1" applyFill="1" applyBorder="1" applyAlignment="1">
      <alignment horizontal="center" vertical="center"/>
    </xf>
    <xf numFmtId="175" fontId="20" fillId="25" borderId="25" xfId="233" applyFont="1" applyFill="1" applyBorder="1" applyAlignment="1">
      <alignment vertical="center" wrapText="1"/>
    </xf>
    <xf numFmtId="175" fontId="20" fillId="25" borderId="11" xfId="233" applyFont="1" applyFill="1" applyBorder="1" applyAlignment="1">
      <alignment vertical="top" wrapText="1"/>
    </xf>
    <xf numFmtId="175" fontId="20" fillId="25" borderId="15" xfId="233" applyFont="1" applyFill="1" applyBorder="1" applyAlignment="1">
      <alignment horizontal="center" vertical="center"/>
    </xf>
    <xf numFmtId="175" fontId="20" fillId="25" borderId="25" xfId="233" applyFont="1" applyFill="1" applyBorder="1" applyAlignment="1">
      <alignment vertical="top" wrapText="1"/>
    </xf>
    <xf numFmtId="179" fontId="20" fillId="25" borderId="10" xfId="233" applyNumberFormat="1" applyFont="1" applyFill="1" applyBorder="1" applyAlignment="1">
      <alignment vertical="top" wrapText="1"/>
    </xf>
    <xf numFmtId="179" fontId="20" fillId="25" borderId="10" xfId="233" applyNumberFormat="1" applyFont="1" applyFill="1" applyBorder="1" applyAlignment="1">
      <alignment vertical="center" wrapText="1"/>
    </xf>
    <xf numFmtId="175" fontId="20" fillId="25" borderId="10" xfId="233" applyFont="1" applyFill="1" applyBorder="1" applyAlignment="1">
      <alignment vertical="center" wrapText="1"/>
    </xf>
    <xf numFmtId="0" fontId="20" fillId="25" borderId="10" xfId="324" applyFont="1" applyFill="1" applyBorder="1" applyAlignment="1">
      <alignment horizontal="center"/>
      <protection/>
    </xf>
    <xf numFmtId="175" fontId="20" fillId="25" borderId="10" xfId="233" applyFont="1" applyFill="1" applyBorder="1" applyAlignment="1">
      <alignment/>
    </xf>
    <xf numFmtId="175" fontId="20" fillId="25" borderId="15" xfId="233" applyFont="1" applyFill="1" applyBorder="1" applyAlignment="1">
      <alignment vertical="center"/>
    </xf>
    <xf numFmtId="175" fontId="20" fillId="25" borderId="15" xfId="233" applyFont="1" applyFill="1" applyBorder="1" applyAlignment="1">
      <alignment vertical="top" wrapText="1"/>
    </xf>
    <xf numFmtId="175" fontId="20" fillId="25" borderId="14" xfId="233" applyFont="1" applyFill="1" applyBorder="1" applyAlignment="1">
      <alignment vertical="center" wrapText="1"/>
    </xf>
    <xf numFmtId="175" fontId="20" fillId="25" borderId="51" xfId="233" applyFont="1" applyFill="1" applyBorder="1" applyAlignment="1">
      <alignment vertical="center" wrapText="1"/>
    </xf>
    <xf numFmtId="175" fontId="20" fillId="25" borderId="12" xfId="233" applyFont="1" applyFill="1" applyBorder="1" applyAlignment="1">
      <alignment vertical="center" wrapText="1"/>
    </xf>
    <xf numFmtId="175" fontId="20" fillId="25" borderId="15" xfId="233" applyFont="1" applyFill="1" applyBorder="1" applyAlignment="1">
      <alignment vertical="center" wrapText="1"/>
    </xf>
    <xf numFmtId="2" fontId="20" fillId="25" borderId="10" xfId="0" applyNumberFormat="1" applyFont="1" applyFill="1" applyBorder="1" applyAlignment="1">
      <alignment horizontal="center" vertical="top" wrapText="1"/>
    </xf>
    <xf numFmtId="2" fontId="20" fillId="25" borderId="12" xfId="0" applyNumberFormat="1" applyFont="1" applyFill="1" applyBorder="1" applyAlignment="1">
      <alignment horizontal="center" vertical="top" wrapText="1"/>
    </xf>
    <xf numFmtId="2" fontId="20" fillId="25" borderId="25" xfId="0" applyNumberFormat="1" applyFont="1" applyFill="1" applyBorder="1" applyAlignment="1">
      <alignment horizontal="center" vertical="top" wrapText="1"/>
    </xf>
    <xf numFmtId="2" fontId="20" fillId="25" borderId="11" xfId="0" applyNumberFormat="1" applyFont="1" applyFill="1" applyBorder="1" applyAlignment="1">
      <alignment horizontal="center" vertical="top" wrapText="1"/>
    </xf>
    <xf numFmtId="175" fontId="20" fillId="25" borderId="12" xfId="233" applyFont="1" applyFill="1" applyBorder="1" applyAlignment="1">
      <alignment vertical="top" wrapText="1"/>
    </xf>
    <xf numFmtId="175" fontId="20" fillId="25" borderId="36" xfId="233" applyFont="1" applyFill="1" applyBorder="1" applyAlignment="1">
      <alignment vertical="top" wrapText="1"/>
    </xf>
    <xf numFmtId="175" fontId="20" fillId="25" borderId="13" xfId="233" applyFont="1" applyFill="1" applyBorder="1" applyAlignment="1">
      <alignment horizontal="center" vertical="center"/>
    </xf>
    <xf numFmtId="175" fontId="20" fillId="25" borderId="11" xfId="233" applyFont="1" applyFill="1" applyBorder="1" applyAlignment="1">
      <alignment horizontal="center" vertical="center"/>
    </xf>
    <xf numFmtId="175" fontId="20" fillId="25" borderId="0" xfId="233" applyFont="1" applyFill="1" applyAlignment="1">
      <alignment horizontal="center" vertical="center"/>
    </xf>
    <xf numFmtId="175" fontId="20" fillId="25" borderId="11" xfId="233" applyFont="1" applyFill="1" applyBorder="1" applyAlignment="1">
      <alignment vertical="center" wrapText="1"/>
    </xf>
    <xf numFmtId="179" fontId="20" fillId="25" borderId="15" xfId="233" applyNumberFormat="1" applyFont="1" applyFill="1" applyBorder="1" applyAlignment="1">
      <alignment vertical="top" wrapText="1"/>
    </xf>
    <xf numFmtId="0" fontId="1" fillId="0" borderId="0" xfId="324" applyFont="1" applyAlignment="1">
      <alignment horizontal="center"/>
      <protection/>
    </xf>
    <xf numFmtId="175" fontId="0" fillId="0" borderId="0" xfId="233" applyFont="1" applyAlignment="1">
      <alignment vertical="center"/>
    </xf>
    <xf numFmtId="43" fontId="0" fillId="0" borderId="0" xfId="0" applyNumberFormat="1" applyAlignment="1">
      <alignment vertical="center"/>
    </xf>
    <xf numFmtId="175" fontId="28" fillId="0" borderId="0" xfId="233" applyFont="1" applyAlignment="1">
      <alignment horizontal="left" vertical="center"/>
    </xf>
    <xf numFmtId="0" fontId="48" fillId="0" borderId="0" xfId="0" applyFont="1" applyAlignment="1">
      <alignment horizontal="center" vertical="top"/>
    </xf>
    <xf numFmtId="175" fontId="20" fillId="0" borderId="59" xfId="233" applyFont="1" applyBorder="1" applyAlignment="1">
      <alignment horizontal="center" vertical="center"/>
    </xf>
    <xf numFmtId="175" fontId="20" fillId="0" borderId="41" xfId="233" applyFont="1" applyBorder="1" applyAlignment="1">
      <alignment horizontal="center" vertical="center"/>
    </xf>
    <xf numFmtId="175" fontId="20" fillId="0" borderId="60" xfId="233" applyFont="1" applyBorder="1" applyAlignment="1">
      <alignment horizontal="center" vertical="center"/>
    </xf>
    <xf numFmtId="175" fontId="20" fillId="0" borderId="19" xfId="233" applyFont="1" applyBorder="1" applyAlignment="1">
      <alignment horizontal="center" vertical="center"/>
    </xf>
    <xf numFmtId="176" fontId="20" fillId="0" borderId="60" xfId="238" applyNumberFormat="1" applyFont="1" applyBorder="1" applyAlignment="1">
      <alignment horizontal="center"/>
    </xf>
    <xf numFmtId="175" fontId="20" fillId="0" borderId="35" xfId="233" applyFont="1" applyBorder="1" applyAlignment="1">
      <alignment horizontal="center"/>
    </xf>
    <xf numFmtId="175" fontId="20" fillId="0" borderId="19" xfId="233" applyFont="1" applyBorder="1" applyAlignment="1">
      <alignment horizontal="center"/>
    </xf>
    <xf numFmtId="176" fontId="20" fillId="0" borderId="16" xfId="238" applyNumberFormat="1" applyFont="1" applyBorder="1" applyAlignment="1">
      <alignment horizontal="center" vertical="center"/>
    </xf>
    <xf numFmtId="176" fontId="20" fillId="0" borderId="18" xfId="238" applyNumberFormat="1" applyFont="1" applyBorder="1" applyAlignment="1">
      <alignment horizontal="center" vertical="center"/>
    </xf>
    <xf numFmtId="175" fontId="20" fillId="0" borderId="16" xfId="233" applyFont="1" applyBorder="1" applyAlignment="1">
      <alignment horizontal="center" vertical="center"/>
    </xf>
    <xf numFmtId="175" fontId="20" fillId="0" borderId="18" xfId="233" applyFont="1" applyBorder="1" applyAlignment="1">
      <alignment horizontal="center" vertical="center"/>
    </xf>
    <xf numFmtId="175" fontId="20" fillId="0" borderId="61" xfId="233" applyFont="1" applyBorder="1" applyAlignment="1">
      <alignment horizontal="center" vertical="center"/>
    </xf>
    <xf numFmtId="175" fontId="20" fillId="0" borderId="35" xfId="233" applyFont="1" applyBorder="1" applyAlignment="1">
      <alignment horizontal="center" vertical="center"/>
    </xf>
    <xf numFmtId="175" fontId="20" fillId="0" borderId="17" xfId="233" applyFont="1" applyBorder="1" applyAlignment="1">
      <alignment horizontal="center" vertical="center"/>
    </xf>
    <xf numFmtId="175" fontId="20" fillId="0" borderId="41" xfId="233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32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20" fillId="0" borderId="16" xfId="358" applyFont="1" applyBorder="1" applyAlignment="1">
      <alignment horizontal="center" vertical="center"/>
      <protection/>
    </xf>
    <xf numFmtId="0" fontId="20" fillId="0" borderId="17" xfId="358" applyFont="1" applyBorder="1" applyAlignment="1">
      <alignment horizontal="center" vertical="center"/>
      <protection/>
    </xf>
    <xf numFmtId="0" fontId="20" fillId="0" borderId="40" xfId="358" applyFont="1" applyBorder="1" applyAlignment="1">
      <alignment horizontal="center" vertical="center"/>
      <protection/>
    </xf>
    <xf numFmtId="0" fontId="20" fillId="0" borderId="41" xfId="358" applyFont="1" applyBorder="1" applyAlignment="1">
      <alignment horizontal="center" vertical="center" wrapText="1"/>
      <protection/>
    </xf>
    <xf numFmtId="0" fontId="20" fillId="0" borderId="0" xfId="358" applyFont="1" applyAlignment="1">
      <alignment horizontal="center" vertical="center" wrapText="1"/>
      <protection/>
    </xf>
    <xf numFmtId="0" fontId="20" fillId="0" borderId="62" xfId="358" applyFont="1" applyBorder="1" applyAlignment="1">
      <alignment horizontal="center" vertical="center" wrapText="1"/>
      <protection/>
    </xf>
    <xf numFmtId="9" fontId="20" fillId="0" borderId="41" xfId="380" applyFont="1" applyBorder="1" applyAlignment="1">
      <alignment horizontal="center" vertical="center"/>
    </xf>
    <xf numFmtId="9" fontId="20" fillId="0" borderId="0" xfId="380" applyFont="1" applyAlignment="1">
      <alignment horizontal="center" vertical="center"/>
    </xf>
    <xf numFmtId="9" fontId="20" fillId="0" borderId="62" xfId="380" applyFont="1" applyBorder="1" applyAlignment="1">
      <alignment horizontal="center" vertical="center"/>
    </xf>
    <xf numFmtId="176" fontId="20" fillId="0" borderId="59" xfId="238" applyNumberFormat="1" applyFont="1" applyBorder="1" applyAlignment="1">
      <alignment horizontal="center"/>
    </xf>
    <xf numFmtId="175" fontId="20" fillId="0" borderId="61" xfId="233" applyFont="1" applyBorder="1" applyAlignment="1">
      <alignment horizontal="center"/>
    </xf>
    <xf numFmtId="0" fontId="20" fillId="0" borderId="56" xfId="358" applyFont="1" applyBorder="1" applyAlignment="1">
      <alignment horizontal="center" vertical="center"/>
      <protection/>
    </xf>
    <xf numFmtId="0" fontId="20" fillId="0" borderId="33" xfId="358" applyFont="1" applyBorder="1" applyAlignment="1">
      <alignment horizontal="center" vertical="center"/>
      <protection/>
    </xf>
    <xf numFmtId="0" fontId="20" fillId="0" borderId="43" xfId="358" applyFont="1" applyBorder="1" applyAlignment="1">
      <alignment horizontal="center" vertical="center"/>
      <protection/>
    </xf>
    <xf numFmtId="0" fontId="20" fillId="0" borderId="32" xfId="358" applyFont="1" applyBorder="1" applyAlignment="1">
      <alignment horizontal="center" vertical="center" wrapText="1"/>
      <protection/>
    </xf>
    <xf numFmtId="0" fontId="20" fillId="0" borderId="12" xfId="358" applyFont="1" applyBorder="1" applyAlignment="1">
      <alignment horizontal="center" vertical="center" wrapText="1"/>
      <protection/>
    </xf>
    <xf numFmtId="0" fontId="20" fillId="0" borderId="36" xfId="358" applyFont="1" applyBorder="1" applyAlignment="1">
      <alignment horizontal="center" vertical="center" wrapText="1"/>
      <protection/>
    </xf>
    <xf numFmtId="9" fontId="20" fillId="0" borderId="32" xfId="380" applyFont="1" applyBorder="1" applyAlignment="1">
      <alignment horizontal="center" vertical="center"/>
    </xf>
    <xf numFmtId="9" fontId="20" fillId="0" borderId="12" xfId="380" applyFont="1" applyBorder="1" applyAlignment="1">
      <alignment horizontal="center" vertical="center"/>
    </xf>
    <xf numFmtId="9" fontId="20" fillId="0" borderId="36" xfId="380" applyFont="1" applyBorder="1" applyAlignment="1">
      <alignment horizontal="center" vertical="center"/>
    </xf>
    <xf numFmtId="176" fontId="20" fillId="0" borderId="57" xfId="238" applyNumberFormat="1" applyFont="1" applyBorder="1" applyAlignment="1">
      <alignment horizontal="center"/>
    </xf>
    <xf numFmtId="175" fontId="20" fillId="0" borderId="58" xfId="233" applyFont="1" applyBorder="1" applyAlignment="1">
      <alignment horizontal="center"/>
    </xf>
    <xf numFmtId="175" fontId="20" fillId="0" borderId="11" xfId="233" applyFont="1" applyBorder="1" applyAlignment="1">
      <alignment horizontal="center" vertical="center"/>
    </xf>
    <xf numFmtId="175" fontId="20" fillId="0" borderId="36" xfId="233" applyFont="1" applyBorder="1" applyAlignment="1">
      <alignment horizontal="center" vertical="center"/>
    </xf>
    <xf numFmtId="175" fontId="20" fillId="0" borderId="57" xfId="233" applyFont="1" applyBorder="1" applyAlignment="1">
      <alignment horizontal="center" vertical="center"/>
    </xf>
    <xf numFmtId="175" fontId="20" fillId="0" borderId="58" xfId="233" applyFont="1" applyBorder="1" applyAlignment="1">
      <alignment horizontal="center" vertical="center"/>
    </xf>
    <xf numFmtId="175" fontId="20" fillId="0" borderId="44" xfId="233" applyFont="1" applyBorder="1" applyAlignment="1">
      <alignment horizontal="center" vertical="center"/>
    </xf>
    <xf numFmtId="175" fontId="20" fillId="0" borderId="63" xfId="233" applyFont="1" applyBorder="1" applyAlignment="1">
      <alignment horizontal="center" vertical="center"/>
    </xf>
    <xf numFmtId="175" fontId="20" fillId="0" borderId="57" xfId="233" applyFont="1" applyBorder="1" applyAlignment="1">
      <alignment horizontal="center"/>
    </xf>
    <xf numFmtId="175" fontId="20" fillId="0" borderId="46" xfId="233" applyFont="1" applyBorder="1" applyAlignment="1">
      <alignment horizontal="center" vertical="center"/>
    </xf>
    <xf numFmtId="175" fontId="20" fillId="0" borderId="34" xfId="233" applyFont="1" applyBorder="1" applyAlignment="1">
      <alignment horizontal="center" vertical="center"/>
    </xf>
    <xf numFmtId="175" fontId="20" fillId="0" borderId="37" xfId="233" applyFont="1" applyBorder="1" applyAlignment="1">
      <alignment horizontal="center" vertical="center"/>
    </xf>
    <xf numFmtId="176" fontId="20" fillId="0" borderId="44" xfId="238" applyNumberFormat="1" applyFont="1" applyBorder="1" applyAlignment="1">
      <alignment horizontal="center"/>
    </xf>
    <xf numFmtId="175" fontId="20" fillId="0" borderId="63" xfId="233" applyFont="1" applyBorder="1" applyAlignment="1">
      <alignment horizontal="center"/>
    </xf>
    <xf numFmtId="175" fontId="20" fillId="0" borderId="44" xfId="233" applyFont="1" applyBorder="1" applyAlignment="1">
      <alignment horizontal="center"/>
    </xf>
    <xf numFmtId="176" fontId="20" fillId="0" borderId="11" xfId="238" applyNumberFormat="1" applyFont="1" applyBorder="1" applyAlignment="1">
      <alignment horizontal="center" vertical="center"/>
    </xf>
    <xf numFmtId="176" fontId="20" fillId="0" borderId="36" xfId="238" applyNumberFormat="1" applyFont="1" applyBorder="1" applyAlignment="1">
      <alignment horizontal="center" vertical="center"/>
    </xf>
    <xf numFmtId="175" fontId="20" fillId="0" borderId="64" xfId="233" applyFont="1" applyBorder="1" applyAlignment="1">
      <alignment horizontal="center" vertical="center"/>
    </xf>
    <xf numFmtId="175" fontId="20" fillId="0" borderId="60" xfId="233" applyFont="1" applyBorder="1" applyAlignment="1">
      <alignment horizontal="center"/>
    </xf>
    <xf numFmtId="176" fontId="20" fillId="0" borderId="0" xfId="238" applyNumberFormat="1" applyFont="1" applyAlignment="1">
      <alignment horizontal="center" vertical="center"/>
    </xf>
    <xf numFmtId="176" fontId="20" fillId="0" borderId="19" xfId="238" applyNumberFormat="1" applyFont="1" applyBorder="1" applyAlignment="1">
      <alignment horizontal="center" vertical="center"/>
    </xf>
    <xf numFmtId="175" fontId="20" fillId="0" borderId="59" xfId="233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0" fillId="0" borderId="59" xfId="358" applyFont="1" applyBorder="1" applyAlignment="1">
      <alignment horizontal="center" vertical="center"/>
      <protection/>
    </xf>
    <xf numFmtId="0" fontId="20" fillId="0" borderId="55" xfId="358" applyFont="1" applyBorder="1" applyAlignment="1">
      <alignment horizontal="center" vertical="center"/>
      <protection/>
    </xf>
    <xf numFmtId="0" fontId="20" fillId="0" borderId="60" xfId="358" applyFont="1" applyBorder="1" applyAlignment="1">
      <alignment horizontal="center" vertical="center"/>
      <protection/>
    </xf>
    <xf numFmtId="0" fontId="20" fillId="0" borderId="16" xfId="358" applyFont="1" applyBorder="1" applyAlignment="1">
      <alignment horizontal="center" vertical="center" wrapText="1"/>
      <protection/>
    </xf>
    <xf numFmtId="0" fontId="20" fillId="0" borderId="17" xfId="358" applyFont="1" applyBorder="1" applyAlignment="1">
      <alignment horizontal="center" vertical="center" wrapText="1"/>
      <protection/>
    </xf>
    <xf numFmtId="0" fontId="20" fillId="0" borderId="18" xfId="358" applyFont="1" applyBorder="1" applyAlignment="1">
      <alignment horizontal="center" vertical="center" wrapText="1"/>
      <protection/>
    </xf>
    <xf numFmtId="9" fontId="20" fillId="0" borderId="16" xfId="380" applyFont="1" applyBorder="1" applyAlignment="1">
      <alignment horizontal="center" vertical="center"/>
    </xf>
    <xf numFmtId="9" fontId="20" fillId="0" borderId="17" xfId="380" applyFont="1" applyBorder="1" applyAlignment="1">
      <alignment horizontal="center" vertical="center"/>
    </xf>
    <xf numFmtId="9" fontId="20" fillId="0" borderId="18" xfId="380" applyFont="1" applyBorder="1" applyAlignment="1">
      <alignment horizontal="center" vertical="center"/>
    </xf>
    <xf numFmtId="175" fontId="20" fillId="0" borderId="0" xfId="233" applyFont="1" applyAlignment="1">
      <alignment horizontal="center" vertical="center"/>
    </xf>
    <xf numFmtId="0" fontId="19" fillId="0" borderId="0" xfId="344" applyFont="1" applyAlignment="1">
      <alignment horizontal="left" vertical="center" wrapText="1"/>
      <protection/>
    </xf>
    <xf numFmtId="0" fontId="19" fillId="0" borderId="0" xfId="345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49" fontId="20" fillId="0" borderId="50" xfId="0" applyNumberFormat="1" applyFont="1" applyBorder="1" applyAlignment="1">
      <alignment horizontal="center" vertical="top" wrapText="1"/>
    </xf>
    <xf numFmtId="0" fontId="20" fillId="0" borderId="31" xfId="0" applyFont="1" applyBorder="1" applyAlignment="1">
      <alignment horizontal="left" vertical="top" wrapText="1"/>
    </xf>
    <xf numFmtId="49" fontId="20" fillId="0" borderId="50" xfId="0" applyNumberFormat="1" applyFont="1" applyBorder="1" applyAlignment="1">
      <alignment vertical="top" wrapText="1"/>
    </xf>
    <xf numFmtId="0" fontId="19" fillId="0" borderId="31" xfId="344" applyFont="1" applyBorder="1" applyAlignment="1">
      <alignment horizontal="left" vertical="top" wrapText="1"/>
      <protection/>
    </xf>
    <xf numFmtId="0" fontId="30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75" fontId="20" fillId="24" borderId="23" xfId="233" applyFont="1" applyFill="1" applyBorder="1" applyAlignment="1">
      <alignment horizontal="center"/>
    </xf>
    <xf numFmtId="175" fontId="20" fillId="0" borderId="23" xfId="233" applyFont="1" applyBorder="1" applyAlignment="1">
      <alignment horizontal="center" wrapText="1"/>
    </xf>
    <xf numFmtId="175" fontId="20" fillId="0" borderId="23" xfId="233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175" fontId="20" fillId="0" borderId="26" xfId="233" applyFont="1" applyBorder="1" applyAlignment="1">
      <alignment horizontal="center" vertical="center" wrapText="1"/>
    </xf>
    <xf numFmtId="175" fontId="0" fillId="0" borderId="0" xfId="233" applyFont="1" applyAlignment="1">
      <alignment/>
    </xf>
    <xf numFmtId="175" fontId="32" fillId="0" borderId="29" xfId="233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20" fillId="24" borderId="13" xfId="0" applyFont="1" applyFill="1" applyBorder="1" applyAlignment="1">
      <alignment vertical="center"/>
    </xf>
    <xf numFmtId="175" fontId="20" fillId="24" borderId="34" xfId="233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187" fontId="30" fillId="0" borderId="29" xfId="0" applyNumberFormat="1" applyFont="1" applyBorder="1" applyAlignment="1">
      <alignment horizontal="center" vertical="center" wrapText="1"/>
    </xf>
  </cellXfs>
  <cellStyles count="39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SAN2009-IIIxlsx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SAN2009-IIIxlsx" xfId="229"/>
    <cellStyle name="Check Cell 5" xfId="230"/>
    <cellStyle name="Check Cell 6" xfId="231"/>
    <cellStyle name="Check Cell 7" xfId="232"/>
    <cellStyle name="Comma" xfId="233"/>
    <cellStyle name="Comma [0]" xfId="234"/>
    <cellStyle name="Comma 10" xfId="235"/>
    <cellStyle name="Comma 2" xfId="236"/>
    <cellStyle name="Comma 2 2" xfId="237"/>
    <cellStyle name="Comma 3" xfId="238"/>
    <cellStyle name="Comma 3 2" xfId="239"/>
    <cellStyle name="Comma 4" xfId="240"/>
    <cellStyle name="Comma 5" xfId="241"/>
    <cellStyle name="Currency" xfId="242"/>
    <cellStyle name="Currency [0]" xfId="243"/>
    <cellStyle name="Currency 2" xfId="244"/>
    <cellStyle name="Explanatory Text" xfId="245"/>
    <cellStyle name="Explanatory Text 2" xfId="246"/>
    <cellStyle name="Explanatory Text 3" xfId="247"/>
    <cellStyle name="Explanatory Text 4" xfId="248"/>
    <cellStyle name="Explanatory Text 4 2" xfId="249"/>
    <cellStyle name="Explanatory Text 5" xfId="250"/>
    <cellStyle name="Explanatory Text 6" xfId="251"/>
    <cellStyle name="Explanatory Text 7" xfId="252"/>
    <cellStyle name="Followed Hyperlink" xfId="253"/>
    <cellStyle name="Good" xfId="254"/>
    <cellStyle name="Good 2" xfId="255"/>
    <cellStyle name="Good 3" xfId="256"/>
    <cellStyle name="Good 4" xfId="257"/>
    <cellStyle name="Good 4 2" xfId="258"/>
    <cellStyle name="Good 5" xfId="259"/>
    <cellStyle name="Good 6" xfId="260"/>
    <cellStyle name="Good 7" xfId="261"/>
    <cellStyle name="Heading 1" xfId="262"/>
    <cellStyle name="Heading 1 2" xfId="263"/>
    <cellStyle name="Heading 1 3" xfId="264"/>
    <cellStyle name="Heading 1 4" xfId="265"/>
    <cellStyle name="Heading 1 4 2" xfId="266"/>
    <cellStyle name="Heading 1 4_SAN2009-IIIxlsx" xfId="267"/>
    <cellStyle name="Heading 1 5" xfId="268"/>
    <cellStyle name="Heading 1 6" xfId="269"/>
    <cellStyle name="Heading 1 7" xfId="270"/>
    <cellStyle name="Heading 2" xfId="271"/>
    <cellStyle name="Heading 2 2" xfId="272"/>
    <cellStyle name="Heading 2 3" xfId="273"/>
    <cellStyle name="Heading 2 4" xfId="274"/>
    <cellStyle name="Heading 2 4 2" xfId="275"/>
    <cellStyle name="Heading 2 4_SAN2009-IIIxlsx" xfId="276"/>
    <cellStyle name="Heading 2 5" xfId="277"/>
    <cellStyle name="Heading 2 6" xfId="278"/>
    <cellStyle name="Heading 2 7" xfId="279"/>
    <cellStyle name="Heading 3" xfId="280"/>
    <cellStyle name="Heading 3 2" xfId="281"/>
    <cellStyle name="Heading 3 3" xfId="282"/>
    <cellStyle name="Heading 3 4" xfId="283"/>
    <cellStyle name="Heading 3 4 2" xfId="284"/>
    <cellStyle name="Heading 3 4_SAN2009-IIIxlsx" xfId="285"/>
    <cellStyle name="Heading 3 5" xfId="286"/>
    <cellStyle name="Heading 3 6" xfId="287"/>
    <cellStyle name="Heading 3 7" xfId="288"/>
    <cellStyle name="Heading 4" xfId="289"/>
    <cellStyle name="Heading 4 2" xfId="290"/>
    <cellStyle name="Heading 4 3" xfId="291"/>
    <cellStyle name="Heading 4 4" xfId="292"/>
    <cellStyle name="Heading 4 4 2" xfId="293"/>
    <cellStyle name="Heading 4 5" xfId="294"/>
    <cellStyle name="Heading 4 6" xfId="295"/>
    <cellStyle name="Heading 4 7" xfId="296"/>
    <cellStyle name="Hyperlink" xfId="297"/>
    <cellStyle name="Input" xfId="298"/>
    <cellStyle name="Input 2" xfId="299"/>
    <cellStyle name="Input 3" xfId="300"/>
    <cellStyle name="Input 4" xfId="301"/>
    <cellStyle name="Input 4 2" xfId="302"/>
    <cellStyle name="Input 4_SAN2009-IIIxlsx" xfId="303"/>
    <cellStyle name="Input 5" xfId="304"/>
    <cellStyle name="Input 6" xfId="305"/>
    <cellStyle name="Input 7" xfId="306"/>
    <cellStyle name="Linked Cell" xfId="307"/>
    <cellStyle name="Linked Cell 2" xfId="308"/>
    <cellStyle name="Linked Cell 3" xfId="309"/>
    <cellStyle name="Linked Cell 4" xfId="310"/>
    <cellStyle name="Linked Cell 4 2" xfId="311"/>
    <cellStyle name="Linked Cell 4_SAN2009-IIIxlsx" xfId="312"/>
    <cellStyle name="Linked Cell 5" xfId="313"/>
    <cellStyle name="Linked Cell 6" xfId="314"/>
    <cellStyle name="Linked Cell 7" xfId="315"/>
    <cellStyle name="Neutral" xfId="316"/>
    <cellStyle name="Neutral 2" xfId="317"/>
    <cellStyle name="Neutral 3" xfId="318"/>
    <cellStyle name="Neutral 4" xfId="319"/>
    <cellStyle name="Neutral 4 2" xfId="320"/>
    <cellStyle name="Neutral 5" xfId="321"/>
    <cellStyle name="Neutral 6" xfId="322"/>
    <cellStyle name="Neutral 7" xfId="323"/>
    <cellStyle name="Normal 10" xfId="324"/>
    <cellStyle name="Normal 11" xfId="325"/>
    <cellStyle name="Normal 12" xfId="326"/>
    <cellStyle name="Normal 13" xfId="327"/>
    <cellStyle name="Normal 14" xfId="328"/>
    <cellStyle name="Normal 2" xfId="329"/>
    <cellStyle name="Normal 2 2" xfId="330"/>
    <cellStyle name="Normal 2 2 2" xfId="331"/>
    <cellStyle name="Normal 2 2 3" xfId="332"/>
    <cellStyle name="Normal 2 2 4" xfId="333"/>
    <cellStyle name="Normal 2 2 5" xfId="334"/>
    <cellStyle name="Normal 2 2_samsheneblo 2009-II" xfId="335"/>
    <cellStyle name="Normal 2 3" xfId="336"/>
    <cellStyle name="Normal 2 4" xfId="337"/>
    <cellStyle name="Normal 2 5" xfId="338"/>
    <cellStyle name="Normal 2 6" xfId="339"/>
    <cellStyle name="Normal 2 7" xfId="340"/>
    <cellStyle name="Normal 2_samseneblo - 2009" xfId="341"/>
    <cellStyle name="Normal 26" xfId="342"/>
    <cellStyle name="Normal 27" xfId="343"/>
    <cellStyle name="Normal 3" xfId="344"/>
    <cellStyle name="Normal 3 2" xfId="345"/>
    <cellStyle name="Normal 3 3" xfId="346"/>
    <cellStyle name="Normal 31" xfId="347"/>
    <cellStyle name="Normal 4" xfId="348"/>
    <cellStyle name="Normal 4 2" xfId="349"/>
    <cellStyle name="Normal 5" xfId="350"/>
    <cellStyle name="Normal 6" xfId="351"/>
    <cellStyle name="Normal 7" xfId="352"/>
    <cellStyle name="Normal 8" xfId="353"/>
    <cellStyle name="Normal 8 2" xfId="354"/>
    <cellStyle name="Normal 9" xfId="355"/>
    <cellStyle name="Normal 9 2" xfId="356"/>
    <cellStyle name="Normal 9 2 2" xfId="357"/>
    <cellStyle name="Normal_gare wyalsadfenigagarini 2_SMSH2008-IIkv ." xfId="358"/>
    <cellStyle name="Note" xfId="359"/>
    <cellStyle name="Note 2" xfId="360"/>
    <cellStyle name="Note 3" xfId="361"/>
    <cellStyle name="Note 4" xfId="362"/>
    <cellStyle name="Note 4 2" xfId="363"/>
    <cellStyle name="Note 4_SAN2009-IIIxlsx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SAN2009-IIIxlsx" xfId="373"/>
    <cellStyle name="Output 5" xfId="374"/>
    <cellStyle name="Output 6" xfId="375"/>
    <cellStyle name="Output 7" xfId="376"/>
    <cellStyle name="Percent" xfId="377"/>
    <cellStyle name="Percent 2" xfId="378"/>
    <cellStyle name="Percent 2 2" xfId="379"/>
    <cellStyle name="Percent 3" xfId="380"/>
    <cellStyle name="Style 1" xfId="381"/>
    <cellStyle name="Title" xfId="382"/>
    <cellStyle name="Title 2" xfId="383"/>
    <cellStyle name="Title 3" xfId="384"/>
    <cellStyle name="Title 4" xfId="385"/>
    <cellStyle name="Title 4 2" xfId="386"/>
    <cellStyle name="Title 5" xfId="387"/>
    <cellStyle name="Title 6" xfId="388"/>
    <cellStyle name="Title 7" xfId="389"/>
    <cellStyle name="Total" xfId="390"/>
    <cellStyle name="Total 2" xfId="391"/>
    <cellStyle name="Total 3" xfId="392"/>
    <cellStyle name="Total 4" xfId="393"/>
    <cellStyle name="Total 4 2" xfId="394"/>
    <cellStyle name="Total 4_SAN2009-IIIxlsx" xfId="395"/>
    <cellStyle name="Total 5" xfId="396"/>
    <cellStyle name="Total 6" xfId="397"/>
    <cellStyle name="Total 7" xfId="398"/>
    <cellStyle name="Warning Text" xfId="399"/>
    <cellStyle name="Warning Text 2" xfId="400"/>
    <cellStyle name="Warning Text 3" xfId="401"/>
    <cellStyle name="Warning Text 4" xfId="402"/>
    <cellStyle name="Warning Text 4 2" xfId="403"/>
    <cellStyle name="Warning Text 5" xfId="404"/>
    <cellStyle name="Warning Text 6" xfId="405"/>
    <cellStyle name="Warning Text 7" xfId="406"/>
    <cellStyle name="㼿㼿㼿㼿㼿㼿" xfId="4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72.57421875" style="0" customWidth="1"/>
    <col min="4" max="4" width="40.00390625" style="0" customWidth="1"/>
    <col min="6" max="6" width="13.28125" style="0" bestFit="1" customWidth="1"/>
    <col min="7" max="7" width="13.421875" style="0" bestFit="1" customWidth="1"/>
  </cols>
  <sheetData>
    <row r="1" spans="1:13" ht="29.25" customHeight="1">
      <c r="A1" s="24"/>
      <c r="B1" s="509" t="s">
        <v>2</v>
      </c>
      <c r="C1" s="509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4" ht="20.25" customHeight="1">
      <c r="A2" s="71"/>
      <c r="B2" s="454"/>
      <c r="C2" s="510" t="s">
        <v>261</v>
      </c>
      <c r="D2" s="510"/>
    </row>
    <row r="3" spans="1:4" ht="34.5" customHeight="1" thickBot="1">
      <c r="A3" s="71"/>
      <c r="B3" s="593" t="s">
        <v>274</v>
      </c>
      <c r="C3" s="593"/>
      <c r="D3" s="593"/>
    </row>
    <row r="4" spans="1:4" ht="16.5" thickBot="1">
      <c r="A4" s="26"/>
      <c r="B4" s="606" t="s">
        <v>30</v>
      </c>
      <c r="C4" s="607" t="s">
        <v>87</v>
      </c>
      <c r="D4" s="608" t="s">
        <v>273</v>
      </c>
    </row>
    <row r="5" spans="1:13" s="78" customFormat="1" ht="19.5" customHeight="1">
      <c r="A5" s="77"/>
      <c r="B5" s="603">
        <v>1</v>
      </c>
      <c r="C5" s="604" t="s">
        <v>123</v>
      </c>
      <c r="D5" s="605">
        <f>შიდაწყალ!M64</f>
        <v>3340.908070208756</v>
      </c>
      <c r="E5" s="170"/>
      <c r="F5" s="468"/>
      <c r="G5" s="170"/>
      <c r="H5" s="170"/>
      <c r="I5" s="170"/>
      <c r="J5" s="170"/>
      <c r="K5" s="170"/>
      <c r="L5" s="170"/>
      <c r="M5" s="170"/>
    </row>
    <row r="6" spans="1:13" s="78" customFormat="1" ht="19.5" customHeight="1">
      <c r="A6" s="77"/>
      <c r="B6" s="594">
        <v>2</v>
      </c>
      <c r="C6" s="171" t="s">
        <v>96</v>
      </c>
      <c r="D6" s="595">
        <f>'შიდა კანალიზ.'!M92</f>
        <v>22284.833947205763</v>
      </c>
      <c r="E6" s="143"/>
      <c r="F6" s="467"/>
      <c r="G6" s="143"/>
      <c r="H6" s="143"/>
      <c r="I6" s="143"/>
      <c r="J6" s="143"/>
      <c r="K6" s="143"/>
      <c r="L6" s="143"/>
      <c r="M6" s="143"/>
    </row>
    <row r="7" spans="1:6" s="78" customFormat="1" ht="19.5" customHeight="1">
      <c r="A7" s="77"/>
      <c r="B7" s="594">
        <v>3</v>
      </c>
      <c r="C7" s="73" t="s">
        <v>88</v>
      </c>
      <c r="D7" s="596">
        <f>ვენტილაცია–კონდიცირება!M56</f>
        <v>56964.92753052</v>
      </c>
      <c r="F7" s="466"/>
    </row>
    <row r="8" spans="1:6" s="78" customFormat="1" ht="19.5" customHeight="1">
      <c r="A8" s="77"/>
      <c r="B8" s="594">
        <v>5</v>
      </c>
      <c r="C8" s="73" t="s">
        <v>1</v>
      </c>
      <c r="D8" s="596">
        <f>გათბობა!M65</f>
        <v>92380.83773404115</v>
      </c>
      <c r="F8" s="466"/>
    </row>
    <row r="9" spans="1:6" s="78" customFormat="1" ht="19.5" customHeight="1">
      <c r="A9" s="77"/>
      <c r="B9" s="594">
        <v>6</v>
      </c>
      <c r="C9" s="73" t="s">
        <v>165</v>
      </c>
      <c r="D9" s="597">
        <f>საქვაბე!M88</f>
        <v>182255.77663055997</v>
      </c>
      <c r="F9" s="466"/>
    </row>
    <row r="10" spans="1:6" s="78" customFormat="1" ht="19.5" customHeight="1" thickBot="1">
      <c r="A10" s="77"/>
      <c r="B10" s="598">
        <v>7</v>
      </c>
      <c r="C10" s="599" t="s">
        <v>166</v>
      </c>
      <c r="D10" s="600">
        <f>სახანძრო!M49</f>
        <v>42276.644442457924</v>
      </c>
      <c r="F10" s="466"/>
    </row>
    <row r="11" spans="1:7" s="78" customFormat="1" ht="19.5" customHeight="1" thickBot="1">
      <c r="A11" s="77"/>
      <c r="B11" s="452"/>
      <c r="C11" s="132" t="s">
        <v>272</v>
      </c>
      <c r="D11" s="602">
        <f>SUM(D5:D10)</f>
        <v>399503.9283549936</v>
      </c>
      <c r="F11" s="507"/>
      <c r="G11" s="508"/>
    </row>
    <row r="12" spans="1:4" ht="15.75">
      <c r="A12" s="72"/>
      <c r="B12" s="72"/>
      <c r="C12" s="75"/>
      <c r="D12" s="465"/>
    </row>
    <row r="13" spans="1:4" ht="15">
      <c r="A13" s="72"/>
      <c r="B13" s="72"/>
      <c r="C13" s="76"/>
      <c r="D13" s="76"/>
    </row>
    <row r="17" ht="15">
      <c r="D17" s="601"/>
    </row>
  </sheetData>
  <sheetProtection/>
  <mergeCells count="3">
    <mergeCell ref="B3:D3"/>
    <mergeCell ref="B1:C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64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3.8515625" style="1" customWidth="1"/>
    <col min="2" max="2" width="7.57421875" style="1" customWidth="1"/>
    <col min="3" max="3" width="43.28125" style="1" customWidth="1"/>
    <col min="4" max="4" width="7.421875" style="1" customWidth="1"/>
    <col min="5" max="5" width="9.421875" style="1" customWidth="1"/>
    <col min="6" max="6" width="11.8515625" style="40" customWidth="1"/>
    <col min="7" max="7" width="10.140625" style="40" customWidth="1"/>
    <col min="8" max="8" width="12.57421875" style="40" customWidth="1"/>
    <col min="9" max="9" width="8.57421875" style="40" customWidth="1"/>
    <col min="10" max="10" width="12.421875" style="40" customWidth="1"/>
    <col min="11" max="11" width="8.57421875" style="40" customWidth="1"/>
    <col min="12" max="12" width="10.7109375" style="40" customWidth="1"/>
    <col min="13" max="13" width="16.8515625" style="40" customWidth="1"/>
    <col min="14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526" t="s">
        <v>89</v>
      </c>
      <c r="E1" s="526"/>
      <c r="F1" s="526"/>
      <c r="G1" s="526"/>
      <c r="H1" s="526"/>
      <c r="I1" s="526"/>
      <c r="J1" s="526"/>
      <c r="K1" s="526"/>
      <c r="L1" s="526"/>
      <c r="M1" s="526"/>
    </row>
    <row r="2" spans="1:13" s="17" customFormat="1" ht="27.75" customHeight="1">
      <c r="A2" s="527" t="s">
        <v>168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70"/>
      <c r="M2" s="70"/>
    </row>
    <row r="3" spans="1:11" ht="30.75" customHeight="1" thickBot="1">
      <c r="A3" s="528" t="s">
        <v>101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4" ht="13.5">
      <c r="A4" s="529" t="s">
        <v>30</v>
      </c>
      <c r="B4" s="532" t="s">
        <v>4</v>
      </c>
      <c r="C4" s="87"/>
      <c r="D4" s="535" t="s">
        <v>31</v>
      </c>
      <c r="E4" s="538" t="s">
        <v>5</v>
      </c>
      <c r="F4" s="539"/>
      <c r="G4" s="511" t="s">
        <v>33</v>
      </c>
      <c r="H4" s="512"/>
      <c r="I4" s="511" t="s">
        <v>32</v>
      </c>
      <c r="J4" s="522"/>
      <c r="K4" s="525" t="s">
        <v>6</v>
      </c>
      <c r="L4" s="525"/>
      <c r="M4" s="520" t="s">
        <v>34</v>
      </c>
      <c r="N4" s="464"/>
    </row>
    <row r="5" spans="1:13" ht="16.5" customHeight="1" thickBot="1">
      <c r="A5" s="530"/>
      <c r="B5" s="533"/>
      <c r="C5" s="88" t="s">
        <v>71</v>
      </c>
      <c r="D5" s="536"/>
      <c r="E5" s="515" t="s">
        <v>7</v>
      </c>
      <c r="F5" s="516"/>
      <c r="G5" s="513"/>
      <c r="H5" s="514"/>
      <c r="I5" s="513"/>
      <c r="J5" s="523"/>
      <c r="K5" s="517" t="s">
        <v>8</v>
      </c>
      <c r="L5" s="517"/>
      <c r="M5" s="524"/>
    </row>
    <row r="6" spans="1:13" ht="13.5">
      <c r="A6" s="530"/>
      <c r="B6" s="533"/>
      <c r="C6" s="89" t="s">
        <v>72</v>
      </c>
      <c r="D6" s="536"/>
      <c r="E6" s="518" t="s">
        <v>73</v>
      </c>
      <c r="F6" s="520" t="s">
        <v>35</v>
      </c>
      <c r="G6" s="165" t="s">
        <v>9</v>
      </c>
      <c r="H6" s="520" t="s">
        <v>35</v>
      </c>
      <c r="I6" s="90" t="s">
        <v>9</v>
      </c>
      <c r="J6" s="520" t="s">
        <v>35</v>
      </c>
      <c r="K6" s="90" t="s">
        <v>9</v>
      </c>
      <c r="L6" s="522" t="s">
        <v>35</v>
      </c>
      <c r="M6" s="524"/>
    </row>
    <row r="7" spans="1:13" ht="14.25" thickBot="1">
      <c r="A7" s="531"/>
      <c r="B7" s="534"/>
      <c r="C7" s="162"/>
      <c r="D7" s="537"/>
      <c r="E7" s="519"/>
      <c r="F7" s="521"/>
      <c r="G7" s="164" t="s">
        <v>10</v>
      </c>
      <c r="H7" s="521"/>
      <c r="I7" s="167" t="s">
        <v>10</v>
      </c>
      <c r="J7" s="521"/>
      <c r="K7" s="167" t="s">
        <v>10</v>
      </c>
      <c r="L7" s="523"/>
      <c r="M7" s="521"/>
    </row>
    <row r="8" spans="1:13" ht="14.25" thickBot="1">
      <c r="A8" s="159">
        <v>1</v>
      </c>
      <c r="B8" s="160" t="s">
        <v>11</v>
      </c>
      <c r="C8" s="163" t="s">
        <v>12</v>
      </c>
      <c r="D8" s="161" t="s">
        <v>13</v>
      </c>
      <c r="E8" s="169" t="s">
        <v>14</v>
      </c>
      <c r="F8" s="91" t="s">
        <v>15</v>
      </c>
      <c r="G8" s="164" t="s">
        <v>16</v>
      </c>
      <c r="H8" s="91" t="s">
        <v>17</v>
      </c>
      <c r="I8" s="168" t="s">
        <v>18</v>
      </c>
      <c r="J8" s="154" t="s">
        <v>19</v>
      </c>
      <c r="K8" s="91" t="s">
        <v>20</v>
      </c>
      <c r="L8" s="164" t="s">
        <v>21</v>
      </c>
      <c r="M8" s="166" t="s">
        <v>22</v>
      </c>
    </row>
    <row r="9" spans="1:13" s="15" customFormat="1" ht="16.5" customHeight="1" thickBot="1">
      <c r="A9" s="456"/>
      <c r="B9" s="457"/>
      <c r="C9" s="125" t="s">
        <v>102</v>
      </c>
      <c r="D9" s="458"/>
      <c r="E9" s="459"/>
      <c r="F9" s="460"/>
      <c r="G9" s="461"/>
      <c r="H9" s="462"/>
      <c r="I9" s="462"/>
      <c r="J9" s="462"/>
      <c r="K9" s="462"/>
      <c r="L9" s="462"/>
      <c r="M9" s="463"/>
    </row>
    <row r="10" spans="1:13" s="15" customFormat="1" ht="13.5">
      <c r="A10" s="210">
        <v>1</v>
      </c>
      <c r="B10" s="235" t="s">
        <v>84</v>
      </c>
      <c r="C10" s="103" t="s">
        <v>99</v>
      </c>
      <c r="D10" s="212" t="s">
        <v>90</v>
      </c>
      <c r="E10" s="94"/>
      <c r="F10" s="236">
        <v>150</v>
      </c>
      <c r="G10" s="93"/>
      <c r="H10" s="237"/>
      <c r="I10" s="93"/>
      <c r="J10" s="93"/>
      <c r="K10" s="93"/>
      <c r="L10" s="93"/>
      <c r="M10" s="95"/>
    </row>
    <row r="11" spans="1:13" s="15" customFormat="1" ht="13.5">
      <c r="A11" s="96"/>
      <c r="B11" s="173"/>
      <c r="C11" s="16" t="s">
        <v>44</v>
      </c>
      <c r="D11" s="3" t="s">
        <v>25</v>
      </c>
      <c r="E11" s="32">
        <v>1.82</v>
      </c>
      <c r="F11" s="227">
        <f>F10*E11</f>
        <v>273</v>
      </c>
      <c r="G11" s="56"/>
      <c r="H11" s="184"/>
      <c r="I11" s="478">
        <v>1.25</v>
      </c>
      <c r="J11" s="56">
        <f>F11*I11</f>
        <v>341.25</v>
      </c>
      <c r="K11" s="56"/>
      <c r="L11" s="56"/>
      <c r="M11" s="97">
        <f>H11+J11+L11</f>
        <v>341.25</v>
      </c>
    </row>
    <row r="12" spans="1:13" s="15" customFormat="1" ht="13.5">
      <c r="A12" s="96"/>
      <c r="B12" s="228"/>
      <c r="C12" s="16" t="s">
        <v>42</v>
      </c>
      <c r="D12" s="3" t="s">
        <v>3</v>
      </c>
      <c r="E12" s="32">
        <v>0.04</v>
      </c>
      <c r="F12" s="227">
        <f>F10*E12</f>
        <v>6</v>
      </c>
      <c r="G12" s="56"/>
      <c r="H12" s="56"/>
      <c r="I12" s="56"/>
      <c r="J12" s="56"/>
      <c r="K12" s="478">
        <v>4</v>
      </c>
      <c r="L12" s="56">
        <f>F12*K12</f>
        <v>24</v>
      </c>
      <c r="M12" s="97">
        <f aca="true" t="shared" si="0" ref="M12:M19">H12+J12+L12</f>
        <v>24</v>
      </c>
    </row>
    <row r="13" spans="1:13" s="15" customFormat="1" ht="13.5">
      <c r="A13" s="96"/>
      <c r="B13" s="228"/>
      <c r="C13" s="16" t="s">
        <v>45</v>
      </c>
      <c r="D13" s="3"/>
      <c r="E13" s="32"/>
      <c r="F13" s="227"/>
      <c r="G13" s="56"/>
      <c r="H13" s="56"/>
      <c r="I13" s="56"/>
      <c r="J13" s="56"/>
      <c r="K13" s="56"/>
      <c r="L13" s="56"/>
      <c r="M13" s="97">
        <f t="shared" si="0"/>
        <v>0</v>
      </c>
    </row>
    <row r="14" spans="1:13" s="15" customFormat="1" ht="13.5">
      <c r="A14" s="96"/>
      <c r="B14" s="228"/>
      <c r="C14" s="16" t="s">
        <v>100</v>
      </c>
      <c r="D14" s="3" t="s">
        <v>38</v>
      </c>
      <c r="E14" s="84">
        <v>0.899</v>
      </c>
      <c r="F14" s="227">
        <f>F10*E14</f>
        <v>134.85</v>
      </c>
      <c r="G14" s="478">
        <f>0.5*1.1</f>
        <v>0.55</v>
      </c>
      <c r="H14" s="56">
        <f aca="true" t="shared" si="1" ref="H14:H20">F14*G14</f>
        <v>74.1675</v>
      </c>
      <c r="I14" s="56"/>
      <c r="J14" s="56"/>
      <c r="K14" s="56"/>
      <c r="L14" s="56"/>
      <c r="M14" s="97">
        <f t="shared" si="0"/>
        <v>74.1675</v>
      </c>
    </row>
    <row r="15" spans="1:13" s="15" customFormat="1" ht="13.5">
      <c r="A15" s="96"/>
      <c r="B15" s="228"/>
      <c r="C15" s="16" t="s">
        <v>110</v>
      </c>
      <c r="D15" s="3" t="s">
        <v>36</v>
      </c>
      <c r="E15" s="84"/>
      <c r="F15" s="227">
        <v>4</v>
      </c>
      <c r="G15" s="478">
        <v>0.55</v>
      </c>
      <c r="H15" s="56">
        <f t="shared" si="1"/>
        <v>2.2</v>
      </c>
      <c r="I15" s="56"/>
      <c r="J15" s="56"/>
      <c r="K15" s="56"/>
      <c r="L15" s="56"/>
      <c r="M15" s="97">
        <f t="shared" si="0"/>
        <v>2.2</v>
      </c>
    </row>
    <row r="16" spans="1:13" s="15" customFormat="1" ht="13.5">
      <c r="A16" s="96"/>
      <c r="B16" s="228"/>
      <c r="C16" s="16" t="s">
        <v>111</v>
      </c>
      <c r="D16" s="3" t="s">
        <v>36</v>
      </c>
      <c r="E16" s="84"/>
      <c r="F16" s="227">
        <v>6</v>
      </c>
      <c r="G16" s="478">
        <v>0.2</v>
      </c>
      <c r="H16" s="56">
        <f t="shared" si="1"/>
        <v>1.2000000000000002</v>
      </c>
      <c r="I16" s="56"/>
      <c r="J16" s="56"/>
      <c r="K16" s="56"/>
      <c r="L16" s="56"/>
      <c r="M16" s="97">
        <f t="shared" si="0"/>
        <v>1.2000000000000002</v>
      </c>
    </row>
    <row r="17" spans="1:13" s="15" customFormat="1" ht="13.5">
      <c r="A17" s="96"/>
      <c r="B17" s="228"/>
      <c r="C17" s="16" t="s">
        <v>112</v>
      </c>
      <c r="D17" s="3" t="s">
        <v>36</v>
      </c>
      <c r="E17" s="84"/>
      <c r="F17" s="227">
        <v>2</v>
      </c>
      <c r="G17" s="478">
        <v>0.2</v>
      </c>
      <c r="H17" s="56">
        <f t="shared" si="1"/>
        <v>0.4</v>
      </c>
      <c r="I17" s="56"/>
      <c r="J17" s="56"/>
      <c r="K17" s="56"/>
      <c r="L17" s="56"/>
      <c r="M17" s="97">
        <f t="shared" si="0"/>
        <v>0.4</v>
      </c>
    </row>
    <row r="18" spans="1:13" s="15" customFormat="1" ht="13.5">
      <c r="A18" s="96"/>
      <c r="B18" s="228"/>
      <c r="C18" s="16" t="s">
        <v>113</v>
      </c>
      <c r="D18" s="3" t="s">
        <v>36</v>
      </c>
      <c r="E18" s="84"/>
      <c r="F18" s="227">
        <v>70</v>
      </c>
      <c r="G18" s="478">
        <v>0.5</v>
      </c>
      <c r="H18" s="56">
        <f t="shared" si="1"/>
        <v>35</v>
      </c>
      <c r="I18" s="56"/>
      <c r="J18" s="56"/>
      <c r="K18" s="56"/>
      <c r="L18" s="56"/>
      <c r="M18" s="97">
        <f t="shared" si="0"/>
        <v>35</v>
      </c>
    </row>
    <row r="19" spans="1:13" s="15" customFormat="1" ht="13.5">
      <c r="A19" s="96"/>
      <c r="B19" s="228"/>
      <c r="C19" s="16" t="s">
        <v>116</v>
      </c>
      <c r="D19" s="3" t="s">
        <v>117</v>
      </c>
      <c r="E19" s="84"/>
      <c r="F19" s="227">
        <v>1</v>
      </c>
      <c r="G19" s="478">
        <v>70</v>
      </c>
      <c r="H19" s="56">
        <f t="shared" si="1"/>
        <v>70</v>
      </c>
      <c r="I19" s="56"/>
      <c r="J19" s="56"/>
      <c r="K19" s="56"/>
      <c r="L19" s="56"/>
      <c r="M19" s="97">
        <f t="shared" si="0"/>
        <v>70</v>
      </c>
    </row>
    <row r="20" spans="1:13" s="15" customFormat="1" ht="14.25" thickBot="1">
      <c r="A20" s="98"/>
      <c r="B20" s="238"/>
      <c r="C20" s="99" t="s">
        <v>46</v>
      </c>
      <c r="D20" s="100" t="s">
        <v>3</v>
      </c>
      <c r="E20" s="239">
        <v>0.06</v>
      </c>
      <c r="F20" s="240">
        <f>F10*E20</f>
        <v>9</v>
      </c>
      <c r="G20" s="483">
        <v>2.5</v>
      </c>
      <c r="H20" s="101">
        <f t="shared" si="1"/>
        <v>22.5</v>
      </c>
      <c r="I20" s="101"/>
      <c r="J20" s="101"/>
      <c r="K20" s="101"/>
      <c r="L20" s="101"/>
      <c r="M20" s="102">
        <f>H20+J20+L20</f>
        <v>22.5</v>
      </c>
    </row>
    <row r="21" spans="1:13" s="15" customFormat="1" ht="13.5">
      <c r="A21" s="305">
        <v>2</v>
      </c>
      <c r="B21" s="30" t="s">
        <v>52</v>
      </c>
      <c r="C21" s="110" t="s">
        <v>265</v>
      </c>
      <c r="D21" s="36" t="s">
        <v>90</v>
      </c>
      <c r="E21" s="233"/>
      <c r="F21" s="234">
        <v>120</v>
      </c>
      <c r="G21" s="45"/>
      <c r="H21" s="60"/>
      <c r="I21" s="45"/>
      <c r="J21" s="45"/>
      <c r="K21" s="45"/>
      <c r="L21" s="45"/>
      <c r="M21" s="122"/>
    </row>
    <row r="22" spans="1:13" s="15" customFormat="1" ht="13.5">
      <c r="A22" s="96"/>
      <c r="B22" s="173"/>
      <c r="C22" s="16" t="s">
        <v>44</v>
      </c>
      <c r="D22" s="3" t="s">
        <v>25</v>
      </c>
      <c r="E22" s="32">
        <v>1.43</v>
      </c>
      <c r="F22" s="227">
        <f>F21*E22</f>
        <v>171.6</v>
      </c>
      <c r="G22" s="56"/>
      <c r="H22" s="184"/>
      <c r="I22" s="478">
        <v>1.25</v>
      </c>
      <c r="J22" s="56">
        <f>F22*I22</f>
        <v>214.5</v>
      </c>
      <c r="K22" s="56"/>
      <c r="L22" s="56"/>
      <c r="M22" s="97">
        <f>H22+J22+L22</f>
        <v>214.5</v>
      </c>
    </row>
    <row r="23" spans="1:13" s="15" customFormat="1" ht="13.5">
      <c r="A23" s="96"/>
      <c r="B23" s="228"/>
      <c r="C23" s="16" t="s">
        <v>42</v>
      </c>
      <c r="D23" s="3" t="s">
        <v>3</v>
      </c>
      <c r="E23" s="32">
        <v>0.026</v>
      </c>
      <c r="F23" s="227">
        <f>F21*E23</f>
        <v>3.1199999999999997</v>
      </c>
      <c r="G23" s="56"/>
      <c r="H23" s="56"/>
      <c r="I23" s="56"/>
      <c r="J23" s="56"/>
      <c r="K23" s="478">
        <v>4</v>
      </c>
      <c r="L23" s="56">
        <f>F23*K23</f>
        <v>12.479999999999999</v>
      </c>
      <c r="M23" s="97">
        <f>H23+J23+L23</f>
        <v>12.479999999999999</v>
      </c>
    </row>
    <row r="24" spans="1:13" s="15" customFormat="1" ht="13.5">
      <c r="A24" s="96"/>
      <c r="B24" s="228"/>
      <c r="C24" s="16" t="s">
        <v>45</v>
      </c>
      <c r="D24" s="3"/>
      <c r="E24" s="32"/>
      <c r="F24" s="227"/>
      <c r="G24" s="56"/>
      <c r="H24" s="56"/>
      <c r="I24" s="56"/>
      <c r="J24" s="56"/>
      <c r="K24" s="56"/>
      <c r="L24" s="56"/>
      <c r="M24" s="97">
        <f>H24+J24+L24</f>
        <v>0</v>
      </c>
    </row>
    <row r="25" spans="1:13" s="15" customFormat="1" ht="13.5">
      <c r="A25" s="96"/>
      <c r="B25" s="228"/>
      <c r="C25" s="16" t="s">
        <v>115</v>
      </c>
      <c r="D25" s="3" t="s">
        <v>90</v>
      </c>
      <c r="E25" s="84">
        <v>0.929</v>
      </c>
      <c r="F25" s="227">
        <f>F21*E25</f>
        <v>111.48</v>
      </c>
      <c r="G25" s="478">
        <f>0.92*1.1</f>
        <v>1.0120000000000002</v>
      </c>
      <c r="H25" s="56">
        <f>F25*G25</f>
        <v>112.81776000000004</v>
      </c>
      <c r="I25" s="56"/>
      <c r="J25" s="56"/>
      <c r="K25" s="56"/>
      <c r="L25" s="56"/>
      <c r="M25" s="97">
        <f>H25+J25+L25</f>
        <v>112.81776000000004</v>
      </c>
    </row>
    <row r="26" spans="1:13" s="15" customFormat="1" ht="14.25" thickBot="1">
      <c r="A26" s="104"/>
      <c r="B26" s="54"/>
      <c r="C26" s="20" t="s">
        <v>46</v>
      </c>
      <c r="D26" s="18" t="s">
        <v>3</v>
      </c>
      <c r="E26" s="21">
        <v>0.06</v>
      </c>
      <c r="F26" s="59">
        <f>F21*E26</f>
        <v>7.199999999999999</v>
      </c>
      <c r="G26" s="481">
        <v>2.5</v>
      </c>
      <c r="H26" s="49">
        <f>F26*G26</f>
        <v>18</v>
      </c>
      <c r="I26" s="49"/>
      <c r="J26" s="49"/>
      <c r="K26" s="49"/>
      <c r="L26" s="49"/>
      <c r="M26" s="105">
        <f>H26+J26+L26</f>
        <v>18</v>
      </c>
    </row>
    <row r="27" spans="1:13" s="15" customFormat="1" ht="13.5">
      <c r="A27" s="210">
        <v>3</v>
      </c>
      <c r="B27" s="235" t="s">
        <v>51</v>
      </c>
      <c r="C27" s="103" t="s">
        <v>103</v>
      </c>
      <c r="D27" s="212" t="s">
        <v>90</v>
      </c>
      <c r="E27" s="135"/>
      <c r="F27" s="236">
        <v>30</v>
      </c>
      <c r="G27" s="93"/>
      <c r="H27" s="237"/>
      <c r="I27" s="93"/>
      <c r="J27" s="93"/>
      <c r="K27" s="93"/>
      <c r="L27" s="93"/>
      <c r="M27" s="95"/>
    </row>
    <row r="28" spans="1:13" s="15" customFormat="1" ht="13.5">
      <c r="A28" s="96"/>
      <c r="B28" s="173"/>
      <c r="C28" s="16" t="s">
        <v>44</v>
      </c>
      <c r="D28" s="3" t="s">
        <v>25</v>
      </c>
      <c r="E28" s="32">
        <v>1.17</v>
      </c>
      <c r="F28" s="227">
        <f>F27*E28</f>
        <v>35.099999999999994</v>
      </c>
      <c r="G28" s="56"/>
      <c r="H28" s="184"/>
      <c r="I28" s="478">
        <v>1.5</v>
      </c>
      <c r="J28" s="56">
        <f>F28*I28</f>
        <v>52.64999999999999</v>
      </c>
      <c r="K28" s="56"/>
      <c r="L28" s="56"/>
      <c r="M28" s="97">
        <f aca="true" t="shared" si="2" ref="M28:M34">H28+J28+L28</f>
        <v>52.64999999999999</v>
      </c>
    </row>
    <row r="29" spans="1:13" s="15" customFormat="1" ht="13.5">
      <c r="A29" s="96"/>
      <c r="B29" s="228"/>
      <c r="C29" s="16" t="s">
        <v>42</v>
      </c>
      <c r="D29" s="3" t="s">
        <v>3</v>
      </c>
      <c r="E29" s="32">
        <v>0.019</v>
      </c>
      <c r="F29" s="227">
        <f>F27*E29</f>
        <v>0.57</v>
      </c>
      <c r="G29" s="56"/>
      <c r="H29" s="56"/>
      <c r="I29" s="56"/>
      <c r="J29" s="56"/>
      <c r="K29" s="478">
        <v>4</v>
      </c>
      <c r="L29" s="56">
        <f>F29*K29</f>
        <v>2.28</v>
      </c>
      <c r="M29" s="97">
        <f t="shared" si="2"/>
        <v>2.28</v>
      </c>
    </row>
    <row r="30" spans="1:13" s="15" customFormat="1" ht="13.5">
      <c r="A30" s="96"/>
      <c r="B30" s="228"/>
      <c r="C30" s="16" t="s">
        <v>45</v>
      </c>
      <c r="D30" s="3"/>
      <c r="E30" s="32"/>
      <c r="F30" s="227"/>
      <c r="G30" s="56"/>
      <c r="H30" s="56"/>
      <c r="I30" s="56"/>
      <c r="J30" s="56"/>
      <c r="K30" s="56"/>
      <c r="L30" s="56"/>
      <c r="M30" s="97">
        <f t="shared" si="2"/>
        <v>0</v>
      </c>
    </row>
    <row r="31" spans="1:13" s="15" customFormat="1" ht="13.5">
      <c r="A31" s="96"/>
      <c r="B31" s="228"/>
      <c r="C31" s="16" t="s">
        <v>108</v>
      </c>
      <c r="D31" s="3" t="s">
        <v>90</v>
      </c>
      <c r="E31" s="32">
        <v>0.938</v>
      </c>
      <c r="F31" s="227">
        <f>F27*E31</f>
        <v>28.139999999999997</v>
      </c>
      <c r="G31" s="478">
        <f>1.28*1.1</f>
        <v>1.4080000000000001</v>
      </c>
      <c r="H31" s="56">
        <f>F31*G31</f>
        <v>39.62112</v>
      </c>
      <c r="I31" s="56"/>
      <c r="J31" s="56"/>
      <c r="K31" s="56"/>
      <c r="L31" s="56"/>
      <c r="M31" s="97">
        <f t="shared" si="2"/>
        <v>39.62112</v>
      </c>
    </row>
    <row r="32" spans="1:13" s="15" customFormat="1" ht="13.5">
      <c r="A32" s="96"/>
      <c r="B32" s="228"/>
      <c r="C32" s="16" t="s">
        <v>106</v>
      </c>
      <c r="D32" s="3" t="s">
        <v>36</v>
      </c>
      <c r="E32" s="32"/>
      <c r="F32" s="227">
        <v>6</v>
      </c>
      <c r="G32" s="478">
        <v>0.2</v>
      </c>
      <c r="H32" s="56">
        <f>F32*G32</f>
        <v>1.2000000000000002</v>
      </c>
      <c r="I32" s="56"/>
      <c r="J32" s="56"/>
      <c r="K32" s="56"/>
      <c r="L32" s="56"/>
      <c r="M32" s="97">
        <f t="shared" si="2"/>
        <v>1.2000000000000002</v>
      </c>
    </row>
    <row r="33" spans="1:13" s="15" customFormat="1" ht="13.5">
      <c r="A33" s="96"/>
      <c r="B33" s="228"/>
      <c r="C33" s="16" t="s">
        <v>114</v>
      </c>
      <c r="D33" s="3" t="s">
        <v>36</v>
      </c>
      <c r="E33" s="32"/>
      <c r="F33" s="227">
        <v>2</v>
      </c>
      <c r="G33" s="478">
        <v>0.2</v>
      </c>
      <c r="H33" s="56">
        <f>F33*G33</f>
        <v>0.4</v>
      </c>
      <c r="I33" s="56"/>
      <c r="J33" s="56"/>
      <c r="K33" s="56"/>
      <c r="L33" s="56"/>
      <c r="M33" s="97">
        <f t="shared" si="2"/>
        <v>0.4</v>
      </c>
    </row>
    <row r="34" spans="1:13" s="15" customFormat="1" ht="14.25" thickBot="1">
      <c r="A34" s="98"/>
      <c r="B34" s="238"/>
      <c r="C34" s="99" t="s">
        <v>46</v>
      </c>
      <c r="D34" s="100" t="s">
        <v>3</v>
      </c>
      <c r="E34" s="239">
        <v>0.06</v>
      </c>
      <c r="F34" s="240">
        <f>F27*E34</f>
        <v>1.7999999999999998</v>
      </c>
      <c r="G34" s="483">
        <v>2.5</v>
      </c>
      <c r="H34" s="101">
        <f>F34*G34</f>
        <v>4.5</v>
      </c>
      <c r="I34" s="101"/>
      <c r="J34" s="101"/>
      <c r="K34" s="101"/>
      <c r="L34" s="101"/>
      <c r="M34" s="102">
        <f t="shared" si="2"/>
        <v>4.5</v>
      </c>
    </row>
    <row r="35" spans="1:13" s="15" customFormat="1" ht="13.5">
      <c r="A35" s="305">
        <v>4</v>
      </c>
      <c r="B35" s="30" t="s">
        <v>105</v>
      </c>
      <c r="C35" s="110" t="s">
        <v>104</v>
      </c>
      <c r="D35" s="36" t="s">
        <v>90</v>
      </c>
      <c r="E35" s="233"/>
      <c r="F35" s="241">
        <v>50</v>
      </c>
      <c r="G35" s="45"/>
      <c r="H35" s="45"/>
      <c r="I35" s="45"/>
      <c r="J35" s="45"/>
      <c r="K35" s="45"/>
      <c r="L35" s="45"/>
      <c r="M35" s="122"/>
    </row>
    <row r="36" spans="1:13" s="15" customFormat="1" ht="13.5">
      <c r="A36" s="96"/>
      <c r="B36" s="173"/>
      <c r="C36" s="16" t="s">
        <v>44</v>
      </c>
      <c r="D36" s="3" t="s">
        <v>25</v>
      </c>
      <c r="E36" s="32">
        <v>1.17</v>
      </c>
      <c r="F36" s="227">
        <f>F35*E36</f>
        <v>58.5</v>
      </c>
      <c r="G36" s="56"/>
      <c r="H36" s="56"/>
      <c r="I36" s="478">
        <v>1.5</v>
      </c>
      <c r="J36" s="56">
        <f>F36*I36</f>
        <v>87.75</v>
      </c>
      <c r="K36" s="56"/>
      <c r="L36" s="56"/>
      <c r="M36" s="97">
        <f aca="true" t="shared" si="3" ref="M36:M41">H36+J36+L36</f>
        <v>87.75</v>
      </c>
    </row>
    <row r="37" spans="1:13" s="15" customFormat="1" ht="13.5">
      <c r="A37" s="96"/>
      <c r="B37" s="228"/>
      <c r="C37" s="16" t="s">
        <v>42</v>
      </c>
      <c r="D37" s="3" t="s">
        <v>3</v>
      </c>
      <c r="E37" s="32">
        <v>0.013</v>
      </c>
      <c r="F37" s="227">
        <f>F35*E37</f>
        <v>0.65</v>
      </c>
      <c r="G37" s="56"/>
      <c r="H37" s="56"/>
      <c r="I37" s="56"/>
      <c r="J37" s="56"/>
      <c r="K37" s="478">
        <v>4</v>
      </c>
      <c r="L37" s="56">
        <f>F37*K37</f>
        <v>2.6</v>
      </c>
      <c r="M37" s="97">
        <f t="shared" si="3"/>
        <v>2.6</v>
      </c>
    </row>
    <row r="38" spans="1:13" s="15" customFormat="1" ht="13.5">
      <c r="A38" s="96"/>
      <c r="B38" s="228"/>
      <c r="C38" s="16" t="s">
        <v>45</v>
      </c>
      <c r="D38" s="3"/>
      <c r="E38" s="32"/>
      <c r="F38" s="227"/>
      <c r="G38" s="56"/>
      <c r="H38" s="56"/>
      <c r="I38" s="56"/>
      <c r="J38" s="56"/>
      <c r="K38" s="56"/>
      <c r="L38" s="56"/>
      <c r="M38" s="97">
        <f t="shared" si="3"/>
        <v>0</v>
      </c>
    </row>
    <row r="39" spans="1:13" s="15" customFormat="1" ht="13.5">
      <c r="A39" s="96"/>
      <c r="B39" s="228"/>
      <c r="C39" s="16" t="s">
        <v>109</v>
      </c>
      <c r="D39" s="3" t="s">
        <v>90</v>
      </c>
      <c r="E39" s="32">
        <v>0.95</v>
      </c>
      <c r="F39" s="227">
        <f>F35*E39</f>
        <v>47.5</v>
      </c>
      <c r="G39" s="478">
        <f>2.08*1.1</f>
        <v>2.2880000000000003</v>
      </c>
      <c r="H39" s="56">
        <f>F39*G39</f>
        <v>108.68</v>
      </c>
      <c r="I39" s="56"/>
      <c r="J39" s="56"/>
      <c r="K39" s="56"/>
      <c r="L39" s="56"/>
      <c r="M39" s="97">
        <f t="shared" si="3"/>
        <v>108.68</v>
      </c>
    </row>
    <row r="40" spans="1:13" s="15" customFormat="1" ht="13.5">
      <c r="A40" s="96"/>
      <c r="B40" s="228"/>
      <c r="C40" s="16" t="s">
        <v>107</v>
      </c>
      <c r="D40" s="3" t="s">
        <v>36</v>
      </c>
      <c r="E40" s="32"/>
      <c r="F40" s="227">
        <v>10</v>
      </c>
      <c r="G40" s="478">
        <v>0.25</v>
      </c>
      <c r="H40" s="56">
        <f>F40*G40</f>
        <v>2.5</v>
      </c>
      <c r="I40" s="56"/>
      <c r="J40" s="56"/>
      <c r="K40" s="56"/>
      <c r="L40" s="56"/>
      <c r="M40" s="97">
        <f t="shared" si="3"/>
        <v>2.5</v>
      </c>
    </row>
    <row r="41" spans="1:13" s="15" customFormat="1" ht="14.25" thickBot="1">
      <c r="A41" s="104"/>
      <c r="B41" s="54"/>
      <c r="C41" s="20" t="s">
        <v>46</v>
      </c>
      <c r="D41" s="18" t="s">
        <v>3</v>
      </c>
      <c r="E41" s="21">
        <v>0.07</v>
      </c>
      <c r="F41" s="59">
        <f>F35*E41</f>
        <v>3.5000000000000004</v>
      </c>
      <c r="G41" s="481">
        <v>2.5</v>
      </c>
      <c r="H41" s="49">
        <f>F41*G41</f>
        <v>8.750000000000002</v>
      </c>
      <c r="I41" s="49"/>
      <c r="J41" s="49"/>
      <c r="K41" s="49"/>
      <c r="L41" s="49"/>
      <c r="M41" s="105">
        <f t="shared" si="3"/>
        <v>8.750000000000002</v>
      </c>
    </row>
    <row r="42" spans="1:13" s="15" customFormat="1" ht="13.5">
      <c r="A42" s="210">
        <v>5</v>
      </c>
      <c r="B42" s="235" t="s">
        <v>78</v>
      </c>
      <c r="C42" s="103" t="s">
        <v>158</v>
      </c>
      <c r="D42" s="212" t="s">
        <v>90</v>
      </c>
      <c r="E42" s="135"/>
      <c r="F42" s="242">
        <v>71</v>
      </c>
      <c r="G42" s="93"/>
      <c r="H42" s="93"/>
      <c r="I42" s="93"/>
      <c r="J42" s="93"/>
      <c r="K42" s="93"/>
      <c r="L42" s="93"/>
      <c r="M42" s="95"/>
    </row>
    <row r="43" spans="1:13" s="15" customFormat="1" ht="13.5">
      <c r="A43" s="96"/>
      <c r="B43" s="173"/>
      <c r="C43" s="16" t="s">
        <v>44</v>
      </c>
      <c r="D43" s="3" t="s">
        <v>25</v>
      </c>
      <c r="E43" s="32">
        <v>1.05</v>
      </c>
      <c r="F43" s="227">
        <f>F42*E43</f>
        <v>74.55</v>
      </c>
      <c r="G43" s="56"/>
      <c r="H43" s="56"/>
      <c r="I43" s="478">
        <v>1.5</v>
      </c>
      <c r="J43" s="56">
        <f>F43*I43</f>
        <v>111.82499999999999</v>
      </c>
      <c r="K43" s="56"/>
      <c r="L43" s="56"/>
      <c r="M43" s="97">
        <f>H43+J43+L43</f>
        <v>111.82499999999999</v>
      </c>
    </row>
    <row r="44" spans="1:13" s="15" customFormat="1" ht="13.5">
      <c r="A44" s="96"/>
      <c r="B44" s="228"/>
      <c r="C44" s="16" t="s">
        <v>42</v>
      </c>
      <c r="D44" s="3" t="s">
        <v>3</v>
      </c>
      <c r="E44" s="32">
        <v>0.013</v>
      </c>
      <c r="F44" s="227">
        <f>F42*E44</f>
        <v>0.9229999999999999</v>
      </c>
      <c r="G44" s="56"/>
      <c r="H44" s="56"/>
      <c r="I44" s="56"/>
      <c r="J44" s="56"/>
      <c r="K44" s="478">
        <v>4</v>
      </c>
      <c r="L44" s="56">
        <f>F44*K44</f>
        <v>3.6919999999999997</v>
      </c>
      <c r="M44" s="97">
        <f>H44+J44+L44</f>
        <v>3.6919999999999997</v>
      </c>
    </row>
    <row r="45" spans="1:13" s="15" customFormat="1" ht="13.5">
      <c r="A45" s="96"/>
      <c r="B45" s="228"/>
      <c r="C45" s="16" t="s">
        <v>45</v>
      </c>
      <c r="D45" s="3"/>
      <c r="E45" s="32"/>
      <c r="F45" s="227"/>
      <c r="G45" s="56"/>
      <c r="H45" s="56"/>
      <c r="I45" s="56"/>
      <c r="J45" s="56"/>
      <c r="K45" s="56"/>
      <c r="L45" s="56"/>
      <c r="M45" s="97">
        <f>H45+J45+L45</f>
        <v>0</v>
      </c>
    </row>
    <row r="46" spans="1:13" s="15" customFormat="1" ht="13.5">
      <c r="A46" s="96"/>
      <c r="B46" s="228"/>
      <c r="C46" s="16" t="s">
        <v>159</v>
      </c>
      <c r="D46" s="3" t="s">
        <v>90</v>
      </c>
      <c r="E46" s="32">
        <v>1.01</v>
      </c>
      <c r="F46" s="227">
        <f>F42*E46</f>
        <v>71.71</v>
      </c>
      <c r="G46" s="478">
        <f>7.65*1.1</f>
        <v>8.415000000000001</v>
      </c>
      <c r="H46" s="56">
        <f>F46*G46</f>
        <v>603.43965</v>
      </c>
      <c r="I46" s="56"/>
      <c r="J46" s="56"/>
      <c r="K46" s="56"/>
      <c r="L46" s="56"/>
      <c r="M46" s="97">
        <f>H46+J46+L46</f>
        <v>603.43965</v>
      </c>
    </row>
    <row r="47" spans="1:13" s="15" customFormat="1" ht="14.25" thickBot="1">
      <c r="A47" s="98"/>
      <c r="B47" s="238"/>
      <c r="C47" s="99" t="s">
        <v>46</v>
      </c>
      <c r="D47" s="100" t="s">
        <v>3</v>
      </c>
      <c r="E47" s="239">
        <v>0.07</v>
      </c>
      <c r="F47" s="240">
        <f>F42*E47</f>
        <v>4.970000000000001</v>
      </c>
      <c r="G47" s="483">
        <v>2.5</v>
      </c>
      <c r="H47" s="101">
        <f>F47*G47</f>
        <v>12.425</v>
      </c>
      <c r="I47" s="101"/>
      <c r="J47" s="101"/>
      <c r="K47" s="101"/>
      <c r="L47" s="101"/>
      <c r="M47" s="102">
        <f>H47+J47+L47</f>
        <v>12.425</v>
      </c>
    </row>
    <row r="48" spans="1:13" s="15" customFormat="1" ht="13.5">
      <c r="A48" s="305">
        <v>6</v>
      </c>
      <c r="B48" s="30" t="s">
        <v>55</v>
      </c>
      <c r="C48" s="110" t="s">
        <v>160</v>
      </c>
      <c r="D48" s="36" t="s">
        <v>75</v>
      </c>
      <c r="E48" s="233"/>
      <c r="F48" s="241">
        <v>26</v>
      </c>
      <c r="G48" s="45"/>
      <c r="H48" s="60"/>
      <c r="I48" s="45"/>
      <c r="J48" s="45"/>
      <c r="K48" s="45"/>
      <c r="L48" s="45"/>
      <c r="M48" s="122"/>
    </row>
    <row r="49" spans="1:13" s="15" customFormat="1" ht="13.5">
      <c r="A49" s="96"/>
      <c r="B49" s="173"/>
      <c r="C49" s="16" t="s">
        <v>44</v>
      </c>
      <c r="D49" s="3" t="s">
        <v>25</v>
      </c>
      <c r="E49" s="32">
        <v>1.51</v>
      </c>
      <c r="F49" s="227">
        <f>F48*E49</f>
        <v>39.26</v>
      </c>
      <c r="G49" s="56"/>
      <c r="H49" s="184"/>
      <c r="I49" s="478">
        <v>5</v>
      </c>
      <c r="J49" s="56">
        <f>F49*I49</f>
        <v>196.29999999999998</v>
      </c>
      <c r="K49" s="56"/>
      <c r="L49" s="56"/>
      <c r="M49" s="97">
        <f>H49+J49+L49</f>
        <v>196.29999999999998</v>
      </c>
    </row>
    <row r="50" spans="1:13" s="15" customFormat="1" ht="13.5">
      <c r="A50" s="96"/>
      <c r="B50" s="228"/>
      <c r="C50" s="16" t="s">
        <v>42</v>
      </c>
      <c r="D50" s="3" t="s">
        <v>3</v>
      </c>
      <c r="E50" s="32">
        <v>0.13</v>
      </c>
      <c r="F50" s="227">
        <f>F48*E50</f>
        <v>3.38</v>
      </c>
      <c r="G50" s="56"/>
      <c r="H50" s="56"/>
      <c r="I50" s="56"/>
      <c r="J50" s="56"/>
      <c r="K50" s="478">
        <v>4</v>
      </c>
      <c r="L50" s="56">
        <f>F50*K50</f>
        <v>13.52</v>
      </c>
      <c r="M50" s="97">
        <f>H50+J50+L50</f>
        <v>13.52</v>
      </c>
    </row>
    <row r="51" spans="1:13" s="15" customFormat="1" ht="13.5">
      <c r="A51" s="96"/>
      <c r="B51" s="228"/>
      <c r="C51" s="16" t="s">
        <v>45</v>
      </c>
      <c r="D51" s="3"/>
      <c r="E51" s="32"/>
      <c r="F51" s="227"/>
      <c r="G51" s="56"/>
      <c r="H51" s="56"/>
      <c r="I51" s="56"/>
      <c r="J51" s="56"/>
      <c r="K51" s="56"/>
      <c r="L51" s="56"/>
      <c r="M51" s="97"/>
    </row>
    <row r="52" spans="1:13" s="15" customFormat="1" ht="13.5">
      <c r="A52" s="96"/>
      <c r="B52" s="228"/>
      <c r="C52" s="16" t="s">
        <v>56</v>
      </c>
      <c r="D52" s="3" t="s">
        <v>36</v>
      </c>
      <c r="E52" s="32"/>
      <c r="F52" s="227">
        <v>22</v>
      </c>
      <c r="G52" s="478">
        <f>1.96*1.1</f>
        <v>2.156</v>
      </c>
      <c r="H52" s="56">
        <f>F52*G52</f>
        <v>47.432</v>
      </c>
      <c r="I52" s="56"/>
      <c r="J52" s="56"/>
      <c r="K52" s="56"/>
      <c r="L52" s="56"/>
      <c r="M52" s="97">
        <f>H52+J52+L52</f>
        <v>47.432</v>
      </c>
    </row>
    <row r="53" spans="1:13" s="15" customFormat="1" ht="13.5">
      <c r="A53" s="96"/>
      <c r="B53" s="228"/>
      <c r="C53" s="16" t="s">
        <v>161</v>
      </c>
      <c r="D53" s="3" t="s">
        <v>36</v>
      </c>
      <c r="E53" s="32"/>
      <c r="F53" s="227">
        <v>3</v>
      </c>
      <c r="G53" s="478">
        <f>4.42*1.1</f>
        <v>4.862</v>
      </c>
      <c r="H53" s="56">
        <f>F53*G53</f>
        <v>14.586</v>
      </c>
      <c r="I53" s="56"/>
      <c r="J53" s="56"/>
      <c r="K53" s="56"/>
      <c r="L53" s="56"/>
      <c r="M53" s="97">
        <f>H53+J53+L53</f>
        <v>14.586</v>
      </c>
    </row>
    <row r="54" spans="1:13" s="15" customFormat="1" ht="13.5">
      <c r="A54" s="96"/>
      <c r="B54" s="228"/>
      <c r="C54" s="16" t="s">
        <v>74</v>
      </c>
      <c r="D54" s="3" t="s">
        <v>36</v>
      </c>
      <c r="E54" s="32"/>
      <c r="F54" s="227">
        <v>1</v>
      </c>
      <c r="G54" s="478">
        <f>18.02*1.1</f>
        <v>19.822000000000003</v>
      </c>
      <c r="H54" s="56">
        <f>F54*G54</f>
        <v>19.822000000000003</v>
      </c>
      <c r="I54" s="56"/>
      <c r="J54" s="56"/>
      <c r="K54" s="56"/>
      <c r="L54" s="56"/>
      <c r="M54" s="97">
        <f>H54+J54+L54</f>
        <v>19.822000000000003</v>
      </c>
    </row>
    <row r="55" spans="1:13" s="15" customFormat="1" ht="14.25" thickBot="1">
      <c r="A55" s="104"/>
      <c r="B55" s="54"/>
      <c r="C55" s="20" t="s">
        <v>46</v>
      </c>
      <c r="D55" s="18" t="s">
        <v>3</v>
      </c>
      <c r="E55" s="21">
        <v>0.07</v>
      </c>
      <c r="F55" s="59">
        <f>F48*E55</f>
        <v>1.8200000000000003</v>
      </c>
      <c r="G55" s="481">
        <v>5.5</v>
      </c>
      <c r="H55" s="49">
        <f>F55*G55</f>
        <v>10.010000000000002</v>
      </c>
      <c r="I55" s="49"/>
      <c r="J55" s="49"/>
      <c r="K55" s="49"/>
      <c r="L55" s="49"/>
      <c r="M55" s="105">
        <f>H55+J55+L55</f>
        <v>10.010000000000002</v>
      </c>
    </row>
    <row r="56" spans="1:13" s="15" customFormat="1" ht="14.25" thickBot="1">
      <c r="A56" s="123"/>
      <c r="B56" s="145"/>
      <c r="C56" s="133" t="s">
        <v>91</v>
      </c>
      <c r="D56" s="133"/>
      <c r="E56" s="133"/>
      <c r="F56" s="126"/>
      <c r="G56" s="224"/>
      <c r="H56" s="226">
        <f>SUM(H10:H55)</f>
        <v>1209.6510300000002</v>
      </c>
      <c r="I56" s="224"/>
      <c r="J56" s="226">
        <f>SUM(J11:J55)</f>
        <v>1004.2749999999999</v>
      </c>
      <c r="K56" s="224"/>
      <c r="L56" s="224">
        <f>SUM(L10:L55)</f>
        <v>58.572</v>
      </c>
      <c r="M56" s="225">
        <f>SUM(M11:M55)</f>
        <v>2272.49803</v>
      </c>
    </row>
    <row r="57" spans="1:13" s="15" customFormat="1" ht="13.5">
      <c r="A57" s="128"/>
      <c r="B57" s="28"/>
      <c r="C57" s="12" t="s">
        <v>37</v>
      </c>
      <c r="D57" s="12"/>
      <c r="E57" s="144">
        <v>0.12</v>
      </c>
      <c r="F57" s="42"/>
      <c r="G57" s="29"/>
      <c r="H57" s="29"/>
      <c r="I57" s="29"/>
      <c r="J57" s="29"/>
      <c r="K57" s="29"/>
      <c r="L57" s="29"/>
      <c r="M57" s="129">
        <f>M56*E57</f>
        <v>272.69976360000004</v>
      </c>
    </row>
    <row r="58" spans="1:13" s="15" customFormat="1" ht="13.5">
      <c r="A58" s="104"/>
      <c r="B58" s="55"/>
      <c r="C58" s="18" t="s">
        <v>61</v>
      </c>
      <c r="D58" s="18"/>
      <c r="E58" s="18"/>
      <c r="F58" s="41"/>
      <c r="G58" s="49"/>
      <c r="H58" s="49"/>
      <c r="I58" s="49"/>
      <c r="J58" s="49"/>
      <c r="K58" s="49"/>
      <c r="L58" s="49"/>
      <c r="M58" s="105">
        <f>SUM(M56:M57)</f>
        <v>2545.1977936000003</v>
      </c>
    </row>
    <row r="59" spans="1:13" s="15" customFormat="1" ht="13.5">
      <c r="A59" s="104"/>
      <c r="B59" s="55"/>
      <c r="C59" s="18" t="s">
        <v>92</v>
      </c>
      <c r="D59" s="18"/>
      <c r="E59" s="137">
        <v>0.08</v>
      </c>
      <c r="F59" s="41"/>
      <c r="G59" s="49"/>
      <c r="H59" s="49"/>
      <c r="I59" s="49"/>
      <c r="J59" s="49"/>
      <c r="K59" s="49"/>
      <c r="L59" s="49"/>
      <c r="M59" s="105">
        <f>M58*E59</f>
        <v>203.61582348800002</v>
      </c>
    </row>
    <row r="60" spans="1:13" s="15" customFormat="1" ht="13.5">
      <c r="A60" s="104"/>
      <c r="B60" s="55"/>
      <c r="C60" s="18" t="s">
        <v>61</v>
      </c>
      <c r="D60" s="18"/>
      <c r="E60" s="18"/>
      <c r="F60" s="41"/>
      <c r="G60" s="49"/>
      <c r="H60" s="49"/>
      <c r="I60" s="49"/>
      <c r="J60" s="49"/>
      <c r="K60" s="49"/>
      <c r="L60" s="49"/>
      <c r="M60" s="105">
        <f>SUM(M58:M59)</f>
        <v>2748.8136170880002</v>
      </c>
    </row>
    <row r="61" spans="1:13" s="7" customFormat="1" ht="13.5">
      <c r="A61" s="104"/>
      <c r="B61" s="55"/>
      <c r="C61" s="18" t="s">
        <v>95</v>
      </c>
      <c r="D61" s="18"/>
      <c r="E61" s="137">
        <v>0.03</v>
      </c>
      <c r="F61" s="41"/>
      <c r="G61" s="49"/>
      <c r="H61" s="49"/>
      <c r="I61" s="49"/>
      <c r="J61" s="49"/>
      <c r="K61" s="49"/>
      <c r="L61" s="49"/>
      <c r="M61" s="105">
        <f>M60*E61</f>
        <v>82.46440851264</v>
      </c>
    </row>
    <row r="62" spans="1:13" s="7" customFormat="1" ht="13.5">
      <c r="A62" s="104"/>
      <c r="B62" s="55"/>
      <c r="C62" s="18" t="s">
        <v>61</v>
      </c>
      <c r="D62" s="18"/>
      <c r="E62" s="18"/>
      <c r="F62" s="41"/>
      <c r="G62" s="49"/>
      <c r="H62" s="49"/>
      <c r="I62" s="49"/>
      <c r="J62" s="49"/>
      <c r="K62" s="49"/>
      <c r="L62" s="49"/>
      <c r="M62" s="105">
        <f>SUM(M60:M61)</f>
        <v>2831.2780256006404</v>
      </c>
    </row>
    <row r="63" spans="1:13" ht="14.25" thickBot="1">
      <c r="A63" s="104"/>
      <c r="B63" s="55"/>
      <c r="C63" s="18" t="s">
        <v>93</v>
      </c>
      <c r="D63" s="18"/>
      <c r="E63" s="137">
        <v>0.18</v>
      </c>
      <c r="F63" s="41"/>
      <c r="G63" s="49"/>
      <c r="H63" s="49"/>
      <c r="I63" s="49"/>
      <c r="J63" s="49"/>
      <c r="K63" s="49"/>
      <c r="L63" s="49"/>
      <c r="M63" s="105">
        <f>M62*E63</f>
        <v>509.63004460811527</v>
      </c>
    </row>
    <row r="64" spans="1:13" ht="33.75" thickBot="1">
      <c r="A64" s="138"/>
      <c r="B64" s="139"/>
      <c r="C64" s="146" t="s">
        <v>94</v>
      </c>
      <c r="D64" s="140"/>
      <c r="E64" s="140"/>
      <c r="F64" s="141"/>
      <c r="G64" s="142"/>
      <c r="H64" s="142"/>
      <c r="I64" s="142"/>
      <c r="J64" s="142"/>
      <c r="K64" s="142"/>
      <c r="L64" s="142"/>
      <c r="M64" s="158">
        <f>SUM(M62:M63)</f>
        <v>3340.908070208756</v>
      </c>
    </row>
  </sheetData>
  <sheetProtection/>
  <mergeCells count="18">
    <mergeCell ref="M4:M7"/>
    <mergeCell ref="K4:L4"/>
    <mergeCell ref="L6:L7"/>
    <mergeCell ref="D1:M1"/>
    <mergeCell ref="A2:K2"/>
    <mergeCell ref="A3:K3"/>
    <mergeCell ref="A4:A7"/>
    <mergeCell ref="B4:B7"/>
    <mergeCell ref="D4:D7"/>
    <mergeCell ref="E4:F4"/>
    <mergeCell ref="G4:H5"/>
    <mergeCell ref="E5:F5"/>
    <mergeCell ref="K5:L5"/>
    <mergeCell ref="E6:E7"/>
    <mergeCell ref="F6:F7"/>
    <mergeCell ref="H6:H7"/>
    <mergeCell ref="J6:J7"/>
    <mergeCell ref="I4:J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92"/>
  <sheetViews>
    <sheetView zoomScalePageLayoutView="0" workbookViewId="0" topLeftCell="A72">
      <selection activeCell="I31" sqref="I31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40.7109375" style="0" customWidth="1"/>
    <col min="5" max="5" width="7.57421875" style="0" customWidth="1"/>
    <col min="6" max="7" width="9.421875" style="0" customWidth="1"/>
    <col min="8" max="8" width="14.00390625" style="0" customWidth="1"/>
    <col min="9" max="9" width="9.421875" style="0" customWidth="1"/>
    <col min="10" max="10" width="12.28125" style="0" bestFit="1" customWidth="1"/>
    <col min="12" max="12" width="10.00390625" style="0" bestFit="1" customWidth="1"/>
    <col min="13" max="13" width="17.421875" style="0" customWidth="1"/>
  </cols>
  <sheetData>
    <row r="1" spans="1:13" s="17" customFormat="1" ht="27.75" customHeight="1">
      <c r="A1" s="24"/>
      <c r="B1" s="10"/>
      <c r="C1" s="8" t="s">
        <v>2</v>
      </c>
      <c r="D1" s="526" t="s">
        <v>89</v>
      </c>
      <c r="E1" s="526"/>
      <c r="F1" s="526"/>
      <c r="G1" s="526"/>
      <c r="H1" s="526"/>
      <c r="I1" s="526"/>
      <c r="J1" s="526"/>
      <c r="K1" s="526"/>
      <c r="L1" s="526"/>
      <c r="M1" s="526"/>
    </row>
    <row r="2" spans="1:13" s="17" customFormat="1" ht="27.75" customHeight="1">
      <c r="A2" s="527" t="s">
        <v>171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70"/>
      <c r="M2" s="70"/>
    </row>
    <row r="3" spans="1:13" s="1" customFormat="1" ht="30.75" customHeight="1" thickBot="1">
      <c r="A3" s="528" t="s">
        <v>96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40"/>
      <c r="M3" s="40"/>
    </row>
    <row r="4" spans="1:14" s="1" customFormat="1" ht="13.5">
      <c r="A4" s="540" t="s">
        <v>30</v>
      </c>
      <c r="B4" s="543" t="s">
        <v>4</v>
      </c>
      <c r="C4" s="244"/>
      <c r="D4" s="546" t="s">
        <v>31</v>
      </c>
      <c r="E4" s="549" t="s">
        <v>5</v>
      </c>
      <c r="F4" s="550"/>
      <c r="G4" s="553" t="s">
        <v>33</v>
      </c>
      <c r="H4" s="554"/>
      <c r="I4" s="553" t="s">
        <v>32</v>
      </c>
      <c r="J4" s="554"/>
      <c r="K4" s="557" t="s">
        <v>6</v>
      </c>
      <c r="L4" s="550"/>
      <c r="M4" s="558" t="s">
        <v>34</v>
      </c>
      <c r="N4" s="464"/>
    </row>
    <row r="5" spans="1:13" s="1" customFormat="1" ht="16.5" customHeight="1">
      <c r="A5" s="541"/>
      <c r="B5" s="544"/>
      <c r="C5" s="194" t="s">
        <v>71</v>
      </c>
      <c r="D5" s="547"/>
      <c r="E5" s="561" t="s">
        <v>7</v>
      </c>
      <c r="F5" s="562"/>
      <c r="G5" s="555"/>
      <c r="H5" s="556"/>
      <c r="I5" s="555"/>
      <c r="J5" s="556"/>
      <c r="K5" s="563" t="s">
        <v>8</v>
      </c>
      <c r="L5" s="562"/>
      <c r="M5" s="559"/>
    </row>
    <row r="6" spans="1:13" s="1" customFormat="1" ht="13.5">
      <c r="A6" s="541"/>
      <c r="B6" s="544"/>
      <c r="C6" s="246" t="s">
        <v>72</v>
      </c>
      <c r="D6" s="547"/>
      <c r="E6" s="564" t="s">
        <v>73</v>
      </c>
      <c r="F6" s="551" t="s">
        <v>35</v>
      </c>
      <c r="G6" s="63" t="s">
        <v>9</v>
      </c>
      <c r="H6" s="551" t="s">
        <v>35</v>
      </c>
      <c r="I6" s="63" t="s">
        <v>9</v>
      </c>
      <c r="J6" s="551" t="s">
        <v>35</v>
      </c>
      <c r="K6" s="63" t="s">
        <v>9</v>
      </c>
      <c r="L6" s="551" t="s">
        <v>35</v>
      </c>
      <c r="M6" s="559"/>
    </row>
    <row r="7" spans="1:13" s="1" customFormat="1" ht="14.25" thickBot="1">
      <c r="A7" s="542"/>
      <c r="B7" s="545"/>
      <c r="C7" s="247"/>
      <c r="D7" s="548"/>
      <c r="E7" s="565"/>
      <c r="F7" s="552"/>
      <c r="G7" s="248" t="s">
        <v>10</v>
      </c>
      <c r="H7" s="552"/>
      <c r="I7" s="249" t="s">
        <v>10</v>
      </c>
      <c r="J7" s="552"/>
      <c r="K7" s="249" t="s">
        <v>10</v>
      </c>
      <c r="L7" s="552"/>
      <c r="M7" s="560"/>
    </row>
    <row r="8" spans="1:13" s="1" customFormat="1" ht="14.25" thickBot="1">
      <c r="A8" s="252">
        <v>1</v>
      </c>
      <c r="B8" s="253" t="s">
        <v>11</v>
      </c>
      <c r="C8" s="254" t="s">
        <v>12</v>
      </c>
      <c r="D8" s="255" t="s">
        <v>13</v>
      </c>
      <c r="E8" s="256" t="s">
        <v>14</v>
      </c>
      <c r="F8" s="257" t="s">
        <v>15</v>
      </c>
      <c r="G8" s="258" t="s">
        <v>16</v>
      </c>
      <c r="H8" s="259" t="s">
        <v>17</v>
      </c>
      <c r="I8" s="260" t="s">
        <v>18</v>
      </c>
      <c r="J8" s="258" t="s">
        <v>19</v>
      </c>
      <c r="K8" s="260" t="s">
        <v>20</v>
      </c>
      <c r="L8" s="259" t="s">
        <v>21</v>
      </c>
      <c r="M8" s="261" t="s">
        <v>22</v>
      </c>
    </row>
    <row r="9" spans="1:13" s="1" customFormat="1" ht="13.5">
      <c r="A9" s="300">
        <v>1</v>
      </c>
      <c r="B9" s="30" t="s">
        <v>67</v>
      </c>
      <c r="C9" s="67" t="s">
        <v>162</v>
      </c>
      <c r="D9" s="36" t="s">
        <v>27</v>
      </c>
      <c r="E9" s="250"/>
      <c r="F9" s="251">
        <v>20</v>
      </c>
      <c r="G9" s="196"/>
      <c r="H9" s="197"/>
      <c r="I9" s="199"/>
      <c r="J9" s="196"/>
      <c r="K9" s="199"/>
      <c r="L9" s="197"/>
      <c r="M9" s="245"/>
    </row>
    <row r="10" spans="1:13" s="1" customFormat="1" ht="27.75" thickBot="1">
      <c r="A10" s="301"/>
      <c r="B10" s="58" t="s">
        <v>29</v>
      </c>
      <c r="C10" s="20" t="s">
        <v>39</v>
      </c>
      <c r="D10" s="18" t="s">
        <v>27</v>
      </c>
      <c r="E10" s="86"/>
      <c r="F10" s="86">
        <f>F9</f>
        <v>20</v>
      </c>
      <c r="G10" s="206"/>
      <c r="H10" s="188"/>
      <c r="I10" s="502">
        <v>12</v>
      </c>
      <c r="J10" s="206">
        <f>F10*I10</f>
        <v>240</v>
      </c>
      <c r="K10" s="187"/>
      <c r="L10" s="188"/>
      <c r="M10" s="302">
        <f>H10+J10+L10</f>
        <v>240</v>
      </c>
    </row>
    <row r="11" spans="1:13" s="1" customFormat="1" ht="27.75" thickBot="1">
      <c r="A11" s="265">
        <v>2</v>
      </c>
      <c r="B11" s="253" t="s">
        <v>29</v>
      </c>
      <c r="C11" s="266" t="s">
        <v>164</v>
      </c>
      <c r="D11" s="133" t="s">
        <v>27</v>
      </c>
      <c r="E11" s="256"/>
      <c r="F11" s="257">
        <v>4</v>
      </c>
      <c r="G11" s="258"/>
      <c r="H11" s="259"/>
      <c r="I11" s="482">
        <v>12</v>
      </c>
      <c r="J11" s="258">
        <f>F11*I11</f>
        <v>48</v>
      </c>
      <c r="K11" s="260"/>
      <c r="L11" s="259"/>
      <c r="M11" s="261">
        <f>H11+J11+L11</f>
        <v>48</v>
      </c>
    </row>
    <row r="12" spans="1:13" s="1" customFormat="1" ht="13.5">
      <c r="A12" s="303"/>
      <c r="B12" s="262"/>
      <c r="C12" s="201" t="s">
        <v>60</v>
      </c>
      <c r="D12" s="48" t="s">
        <v>27</v>
      </c>
      <c r="E12" s="263"/>
      <c r="F12" s="264">
        <v>4</v>
      </c>
      <c r="G12" s="503">
        <v>7</v>
      </c>
      <c r="H12" s="197">
        <f>F12*G12</f>
        <v>28</v>
      </c>
      <c r="I12" s="199"/>
      <c r="J12" s="196">
        <f>F12*I12</f>
        <v>0</v>
      </c>
      <c r="K12" s="199"/>
      <c r="L12" s="197"/>
      <c r="M12" s="245">
        <f>H12+J12+L12</f>
        <v>28</v>
      </c>
    </row>
    <row r="13" spans="1:13" s="1" customFormat="1" ht="13.5">
      <c r="A13" s="304">
        <v>3</v>
      </c>
      <c r="B13" s="173" t="s">
        <v>77</v>
      </c>
      <c r="C13" s="65" t="s">
        <v>163</v>
      </c>
      <c r="D13" s="51" t="s">
        <v>27</v>
      </c>
      <c r="E13" s="74"/>
      <c r="F13" s="74">
        <v>20</v>
      </c>
      <c r="G13" s="206"/>
      <c r="H13" s="188"/>
      <c r="I13" s="187"/>
      <c r="J13" s="206">
        <f>F13*I13</f>
        <v>0</v>
      </c>
      <c r="K13" s="187"/>
      <c r="L13" s="188"/>
      <c r="M13" s="302">
        <f>H13+J13+L13</f>
        <v>0</v>
      </c>
    </row>
    <row r="14" spans="1:13" s="1" customFormat="1" ht="27.75" thickBot="1">
      <c r="A14" s="301"/>
      <c r="B14" s="58" t="s">
        <v>29</v>
      </c>
      <c r="C14" s="20" t="s">
        <v>44</v>
      </c>
      <c r="D14" s="18" t="s">
        <v>27</v>
      </c>
      <c r="E14" s="86"/>
      <c r="F14" s="86">
        <f>F13</f>
        <v>20</v>
      </c>
      <c r="G14" s="206"/>
      <c r="H14" s="188"/>
      <c r="I14" s="502">
        <v>8</v>
      </c>
      <c r="J14" s="206">
        <f>F14*I14</f>
        <v>160</v>
      </c>
      <c r="K14" s="187"/>
      <c r="L14" s="188"/>
      <c r="M14" s="302">
        <f>H14+J14+L14</f>
        <v>160</v>
      </c>
    </row>
    <row r="15" spans="1:13" ht="27">
      <c r="A15" s="210">
        <v>4</v>
      </c>
      <c r="B15" s="235" t="s">
        <v>57</v>
      </c>
      <c r="C15" s="214" t="s">
        <v>53</v>
      </c>
      <c r="D15" s="212" t="s">
        <v>90</v>
      </c>
      <c r="E15" s="212"/>
      <c r="F15" s="268">
        <v>438</v>
      </c>
      <c r="G15" s="93"/>
      <c r="H15" s="93"/>
      <c r="I15" s="93"/>
      <c r="J15" s="93"/>
      <c r="K15" s="93"/>
      <c r="L15" s="93"/>
      <c r="M15" s="95"/>
    </row>
    <row r="16" spans="1:13" ht="15">
      <c r="A16" s="96"/>
      <c r="B16" s="173"/>
      <c r="C16" s="16" t="s">
        <v>44</v>
      </c>
      <c r="D16" s="3" t="s">
        <v>25</v>
      </c>
      <c r="E16" s="3">
        <v>0.609</v>
      </c>
      <c r="F16" s="227">
        <f>F15*E16</f>
        <v>266.742</v>
      </c>
      <c r="G16" s="56"/>
      <c r="H16" s="184"/>
      <c r="I16" s="478">
        <v>1.5</v>
      </c>
      <c r="J16" s="56">
        <f>F16*I16</f>
        <v>400.11300000000006</v>
      </c>
      <c r="K16" s="56"/>
      <c r="L16" s="56"/>
      <c r="M16" s="97">
        <f>H16+J16+L16</f>
        <v>400.11300000000006</v>
      </c>
    </row>
    <row r="17" spans="1:13" ht="15">
      <c r="A17" s="96"/>
      <c r="B17" s="33"/>
      <c r="C17" s="16" t="s">
        <v>26</v>
      </c>
      <c r="D17" s="3" t="s">
        <v>3</v>
      </c>
      <c r="E17" s="3">
        <v>0.002</v>
      </c>
      <c r="F17" s="227">
        <f>F15*E17</f>
        <v>0.876</v>
      </c>
      <c r="G17" s="56"/>
      <c r="H17" s="56"/>
      <c r="I17" s="56"/>
      <c r="J17" s="56"/>
      <c r="K17" s="478">
        <v>50</v>
      </c>
      <c r="L17" s="56">
        <f>F17*K17</f>
        <v>43.8</v>
      </c>
      <c r="M17" s="97">
        <f>H17+J17+L17</f>
        <v>43.8</v>
      </c>
    </row>
    <row r="18" spans="1:13" ht="15">
      <c r="A18" s="96"/>
      <c r="B18" s="33"/>
      <c r="C18" s="16" t="s">
        <v>45</v>
      </c>
      <c r="D18" s="3"/>
      <c r="E18" s="3"/>
      <c r="F18" s="227"/>
      <c r="G18" s="56"/>
      <c r="H18" s="56"/>
      <c r="I18" s="56"/>
      <c r="J18" s="56"/>
      <c r="K18" s="56"/>
      <c r="L18" s="56"/>
      <c r="M18" s="97"/>
    </row>
    <row r="19" spans="1:13" ht="15">
      <c r="A19" s="96"/>
      <c r="B19" s="3"/>
      <c r="C19" s="16" t="s">
        <v>58</v>
      </c>
      <c r="D19" s="3" t="s">
        <v>90</v>
      </c>
      <c r="E19" s="3">
        <v>1</v>
      </c>
      <c r="F19" s="227">
        <f>F15*E19</f>
        <v>438</v>
      </c>
      <c r="G19" s="478">
        <v>1</v>
      </c>
      <c r="H19" s="85">
        <f>F19*G19</f>
        <v>438</v>
      </c>
      <c r="I19" s="56"/>
      <c r="J19" s="56"/>
      <c r="K19" s="56"/>
      <c r="L19" s="56"/>
      <c r="M19" s="97">
        <f aca="true" t="shared" si="0" ref="M19:M24">H19+J19+L19</f>
        <v>438</v>
      </c>
    </row>
    <row r="20" spans="1:13" ht="15">
      <c r="A20" s="96"/>
      <c r="B20" s="3"/>
      <c r="C20" s="16" t="s">
        <v>43</v>
      </c>
      <c r="D20" s="3" t="s">
        <v>28</v>
      </c>
      <c r="E20" s="3">
        <v>0.14</v>
      </c>
      <c r="F20" s="227">
        <f>F15*E20</f>
        <v>61.32000000000001</v>
      </c>
      <c r="G20" s="478">
        <v>0.5</v>
      </c>
      <c r="H20" s="56">
        <f>F20*G20</f>
        <v>30.660000000000004</v>
      </c>
      <c r="I20" s="56"/>
      <c r="J20" s="56"/>
      <c r="K20" s="56"/>
      <c r="L20" s="56"/>
      <c r="M20" s="97">
        <f t="shared" si="0"/>
        <v>30.660000000000004</v>
      </c>
    </row>
    <row r="21" spans="1:13" ht="15.75" thickBot="1">
      <c r="A21" s="98"/>
      <c r="B21" s="269"/>
      <c r="C21" s="99" t="s">
        <v>46</v>
      </c>
      <c r="D21" s="100" t="s">
        <v>25</v>
      </c>
      <c r="E21" s="100">
        <v>0.16</v>
      </c>
      <c r="F21" s="155">
        <f>F15*E21</f>
        <v>70.08</v>
      </c>
      <c r="G21" s="483">
        <v>0.5</v>
      </c>
      <c r="H21" s="101">
        <f>F21*G21</f>
        <v>35.04</v>
      </c>
      <c r="I21" s="101"/>
      <c r="J21" s="101"/>
      <c r="K21" s="101"/>
      <c r="L21" s="101"/>
      <c r="M21" s="102">
        <f t="shared" si="0"/>
        <v>35.04</v>
      </c>
    </row>
    <row r="22" spans="1:13" ht="27">
      <c r="A22" s="305">
        <v>5</v>
      </c>
      <c r="B22" s="30" t="s">
        <v>41</v>
      </c>
      <c r="C22" s="67" t="s">
        <v>119</v>
      </c>
      <c r="D22" s="36" t="s">
        <v>90</v>
      </c>
      <c r="E22" s="36"/>
      <c r="F22" s="267">
        <v>83</v>
      </c>
      <c r="G22" s="45"/>
      <c r="H22" s="45"/>
      <c r="I22" s="45"/>
      <c r="J22" s="45"/>
      <c r="K22" s="45"/>
      <c r="L22" s="45"/>
      <c r="M22" s="122"/>
    </row>
    <row r="23" spans="1:13" ht="15">
      <c r="A23" s="96"/>
      <c r="B23" s="173"/>
      <c r="C23" s="16" t="s">
        <v>44</v>
      </c>
      <c r="D23" s="3" t="s">
        <v>25</v>
      </c>
      <c r="E23" s="3">
        <f>0.583</f>
        <v>0.583</v>
      </c>
      <c r="F23" s="227">
        <f>F22*E23</f>
        <v>48.388999999999996</v>
      </c>
      <c r="G23" s="56"/>
      <c r="H23" s="184"/>
      <c r="I23" s="478">
        <v>1.5</v>
      </c>
      <c r="J23" s="56">
        <f>F23*I23</f>
        <v>72.58349999999999</v>
      </c>
      <c r="K23" s="56"/>
      <c r="L23" s="56"/>
      <c r="M23" s="97">
        <f t="shared" si="0"/>
        <v>72.58349999999999</v>
      </c>
    </row>
    <row r="24" spans="1:13" ht="15">
      <c r="A24" s="96"/>
      <c r="B24" s="228"/>
      <c r="C24" s="16" t="s">
        <v>26</v>
      </c>
      <c r="D24" s="3" t="s">
        <v>3</v>
      </c>
      <c r="E24" s="3">
        <v>0.0046</v>
      </c>
      <c r="F24" s="227">
        <f>F22*E24</f>
        <v>0.3818</v>
      </c>
      <c r="G24" s="56"/>
      <c r="H24" s="56"/>
      <c r="I24" s="56"/>
      <c r="J24" s="56"/>
      <c r="K24" s="478">
        <v>50</v>
      </c>
      <c r="L24" s="56">
        <f>F24*K24</f>
        <v>19.09</v>
      </c>
      <c r="M24" s="97">
        <f t="shared" si="0"/>
        <v>19.09</v>
      </c>
    </row>
    <row r="25" spans="1:13" ht="15">
      <c r="A25" s="96"/>
      <c r="B25" s="228"/>
      <c r="C25" s="16" t="s">
        <v>45</v>
      </c>
      <c r="D25" s="3"/>
      <c r="E25" s="3"/>
      <c r="F25" s="227"/>
      <c r="G25" s="56"/>
      <c r="H25" s="56"/>
      <c r="I25" s="56"/>
      <c r="J25" s="56"/>
      <c r="K25" s="56"/>
      <c r="L25" s="56"/>
      <c r="M25" s="97"/>
    </row>
    <row r="26" spans="1:13" ht="15">
      <c r="A26" s="96"/>
      <c r="B26" s="51"/>
      <c r="C26" s="16" t="s">
        <v>120</v>
      </c>
      <c r="D26" s="3" t="s">
        <v>90</v>
      </c>
      <c r="E26" s="3">
        <v>1</v>
      </c>
      <c r="F26" s="227">
        <f>F22*E26</f>
        <v>83</v>
      </c>
      <c r="G26" s="478">
        <v>1.5</v>
      </c>
      <c r="H26" s="56">
        <f>F26*G26</f>
        <v>124.5</v>
      </c>
      <c r="I26" s="56"/>
      <c r="J26" s="56"/>
      <c r="K26" s="56"/>
      <c r="L26" s="56"/>
      <c r="M26" s="97">
        <f>H26+J26+L26</f>
        <v>124.5</v>
      </c>
    </row>
    <row r="27" spans="1:13" ht="15">
      <c r="A27" s="96"/>
      <c r="B27" s="51"/>
      <c r="C27" s="16" t="s">
        <v>43</v>
      </c>
      <c r="D27" s="3" t="s">
        <v>28</v>
      </c>
      <c r="E27" s="3">
        <v>0.14</v>
      </c>
      <c r="F27" s="227">
        <f>F22*E27</f>
        <v>11.620000000000001</v>
      </c>
      <c r="G27" s="478">
        <v>1</v>
      </c>
      <c r="H27" s="56">
        <f>F27*G27</f>
        <v>11.620000000000001</v>
      </c>
      <c r="I27" s="56"/>
      <c r="J27" s="56"/>
      <c r="K27" s="56"/>
      <c r="L27" s="56"/>
      <c r="M27" s="97">
        <f>H27+J27+L27</f>
        <v>11.620000000000001</v>
      </c>
    </row>
    <row r="28" spans="1:13" ht="15.75" thickBot="1">
      <c r="A28" s="104"/>
      <c r="B28" s="54"/>
      <c r="C28" s="20" t="s">
        <v>46</v>
      </c>
      <c r="D28" s="18" t="s">
        <v>3</v>
      </c>
      <c r="E28" s="18">
        <v>0.16</v>
      </c>
      <c r="F28" s="52">
        <f>F22*E28</f>
        <v>13.280000000000001</v>
      </c>
      <c r="G28" s="481">
        <v>1</v>
      </c>
      <c r="H28" s="49">
        <f>F28*G28</f>
        <v>13.280000000000001</v>
      </c>
      <c r="I28" s="49"/>
      <c r="J28" s="49"/>
      <c r="K28" s="49"/>
      <c r="L28" s="49"/>
      <c r="M28" s="105">
        <f>H28+J28+L28</f>
        <v>13.280000000000001</v>
      </c>
    </row>
    <row r="29" spans="1:13" ht="27">
      <c r="A29" s="210">
        <v>6</v>
      </c>
      <c r="B29" s="235" t="s">
        <v>122</v>
      </c>
      <c r="C29" s="214" t="s">
        <v>118</v>
      </c>
      <c r="D29" s="212" t="s">
        <v>90</v>
      </c>
      <c r="E29" s="212"/>
      <c r="F29" s="270">
        <v>50</v>
      </c>
      <c r="G29" s="93"/>
      <c r="H29" s="93"/>
      <c r="I29" s="93"/>
      <c r="J29" s="93"/>
      <c r="K29" s="93"/>
      <c r="L29" s="93"/>
      <c r="M29" s="95"/>
    </row>
    <row r="30" spans="1:13" ht="15">
      <c r="A30" s="96"/>
      <c r="B30" s="228"/>
      <c r="C30" s="16" t="s">
        <v>44</v>
      </c>
      <c r="D30" s="3" t="s">
        <v>25</v>
      </c>
      <c r="E30" s="3">
        <v>0.79</v>
      </c>
      <c r="F30" s="53">
        <f>F29*E30</f>
        <v>39.5</v>
      </c>
      <c r="G30" s="56"/>
      <c r="H30" s="56"/>
      <c r="I30" s="478">
        <v>6</v>
      </c>
      <c r="J30" s="56">
        <f>F30*I30</f>
        <v>237</v>
      </c>
      <c r="K30" s="56"/>
      <c r="L30" s="56"/>
      <c r="M30" s="97">
        <f>H30+J30+L30</f>
        <v>237</v>
      </c>
    </row>
    <row r="31" spans="1:13" ht="15">
      <c r="A31" s="96"/>
      <c r="B31" s="228"/>
      <c r="C31" s="16" t="s">
        <v>26</v>
      </c>
      <c r="D31" s="3" t="s">
        <v>3</v>
      </c>
      <c r="E31" s="3">
        <v>0.0056</v>
      </c>
      <c r="F31" s="53">
        <f>F29*E31</f>
        <v>0.27999999999999997</v>
      </c>
      <c r="G31" s="56"/>
      <c r="H31" s="56"/>
      <c r="I31" s="56"/>
      <c r="J31" s="56"/>
      <c r="K31" s="478">
        <v>50</v>
      </c>
      <c r="L31" s="56">
        <f>F31*K31</f>
        <v>13.999999999999998</v>
      </c>
      <c r="M31" s="97">
        <f>H31+J31+L31</f>
        <v>13.999999999999998</v>
      </c>
    </row>
    <row r="32" spans="1:13" ht="15">
      <c r="A32" s="96"/>
      <c r="B32" s="228"/>
      <c r="C32" s="16" t="s">
        <v>45</v>
      </c>
      <c r="D32" s="3"/>
      <c r="E32" s="3"/>
      <c r="F32" s="53">
        <f>F31*E32</f>
        <v>0</v>
      </c>
      <c r="G32" s="56"/>
      <c r="H32" s="56"/>
      <c r="I32" s="56"/>
      <c r="J32" s="56"/>
      <c r="K32" s="56"/>
      <c r="L32" s="56"/>
      <c r="M32" s="97"/>
    </row>
    <row r="33" spans="1:13" ht="15">
      <c r="A33" s="96"/>
      <c r="B33" s="228"/>
      <c r="C33" s="16" t="s">
        <v>121</v>
      </c>
      <c r="D33" s="3" t="s">
        <v>90</v>
      </c>
      <c r="E33" s="3">
        <v>1</v>
      </c>
      <c r="F33" s="53">
        <f>F29*E33</f>
        <v>50</v>
      </c>
      <c r="G33" s="478">
        <v>2.2</v>
      </c>
      <c r="H33" s="56">
        <f>F33*G33</f>
        <v>110.00000000000001</v>
      </c>
      <c r="I33" s="56"/>
      <c r="J33" s="56"/>
      <c r="K33" s="56"/>
      <c r="L33" s="56"/>
      <c r="M33" s="97">
        <f>H33+J33+L33</f>
        <v>110.00000000000001</v>
      </c>
    </row>
    <row r="34" spans="1:13" ht="15">
      <c r="A34" s="96"/>
      <c r="B34" s="228"/>
      <c r="C34" s="16" t="s">
        <v>43</v>
      </c>
      <c r="D34" s="3" t="s">
        <v>28</v>
      </c>
      <c r="E34" s="3">
        <v>0.36</v>
      </c>
      <c r="F34" s="53">
        <f>F29*E34</f>
        <v>18</v>
      </c>
      <c r="G34" s="478">
        <v>1</v>
      </c>
      <c r="H34" s="56">
        <f>F34*G34</f>
        <v>18</v>
      </c>
      <c r="I34" s="56"/>
      <c r="J34" s="56"/>
      <c r="K34" s="56"/>
      <c r="L34" s="56"/>
      <c r="M34" s="97">
        <f>H34+J34+L34</f>
        <v>18</v>
      </c>
    </row>
    <row r="35" spans="1:13" ht="15">
      <c r="A35" s="96"/>
      <c r="B35" s="51"/>
      <c r="C35" s="16" t="s">
        <v>85</v>
      </c>
      <c r="D35" s="3" t="s">
        <v>36</v>
      </c>
      <c r="E35" s="3"/>
      <c r="F35" s="53">
        <v>62</v>
      </c>
      <c r="G35" s="478">
        <v>2</v>
      </c>
      <c r="H35" s="56">
        <f aca="true" t="shared" si="1" ref="H35:H43">F35*G35</f>
        <v>124</v>
      </c>
      <c r="I35" s="56"/>
      <c r="J35" s="56"/>
      <c r="K35" s="56"/>
      <c r="L35" s="56"/>
      <c r="M35" s="97">
        <f aca="true" t="shared" si="2" ref="M35:M44">H35+J35+L35</f>
        <v>124</v>
      </c>
    </row>
    <row r="36" spans="1:13" ht="15">
      <c r="A36" s="96"/>
      <c r="B36" s="51"/>
      <c r="C36" s="16" t="s">
        <v>130</v>
      </c>
      <c r="D36" s="3" t="s">
        <v>36</v>
      </c>
      <c r="E36" s="3"/>
      <c r="F36" s="53">
        <v>13</v>
      </c>
      <c r="G36" s="478">
        <v>10</v>
      </c>
      <c r="H36" s="56">
        <f t="shared" si="1"/>
        <v>130</v>
      </c>
      <c r="I36" s="56"/>
      <c r="J36" s="56"/>
      <c r="K36" s="56"/>
      <c r="L36" s="56"/>
      <c r="M36" s="97">
        <f t="shared" si="2"/>
        <v>130</v>
      </c>
    </row>
    <row r="37" spans="1:13" ht="15">
      <c r="A37" s="96"/>
      <c r="B37" s="51"/>
      <c r="C37" s="16" t="s">
        <v>86</v>
      </c>
      <c r="D37" s="3" t="s">
        <v>36</v>
      </c>
      <c r="E37" s="3"/>
      <c r="F37" s="53">
        <v>42</v>
      </c>
      <c r="G37" s="478">
        <v>3.5</v>
      </c>
      <c r="H37" s="56">
        <f t="shared" si="1"/>
        <v>147</v>
      </c>
      <c r="I37" s="56"/>
      <c r="J37" s="56"/>
      <c r="K37" s="56"/>
      <c r="L37" s="56"/>
      <c r="M37" s="97">
        <f t="shared" si="2"/>
        <v>147</v>
      </c>
    </row>
    <row r="38" spans="1:13" ht="15">
      <c r="A38" s="96"/>
      <c r="B38" s="228"/>
      <c r="C38" s="16" t="s">
        <v>79</v>
      </c>
      <c r="D38" s="3" t="s">
        <v>36</v>
      </c>
      <c r="E38" s="32"/>
      <c r="F38" s="227">
        <v>31</v>
      </c>
      <c r="G38" s="478">
        <v>3</v>
      </c>
      <c r="H38" s="56">
        <f>F38*G38</f>
        <v>93</v>
      </c>
      <c r="I38" s="56"/>
      <c r="J38" s="56"/>
      <c r="K38" s="56"/>
      <c r="L38" s="56"/>
      <c r="M38" s="97">
        <f>H38+J38+L38</f>
        <v>93</v>
      </c>
    </row>
    <row r="39" spans="1:13" ht="15">
      <c r="A39" s="96"/>
      <c r="B39" s="228"/>
      <c r="C39" s="16" t="s">
        <v>80</v>
      </c>
      <c r="D39" s="3" t="s">
        <v>36</v>
      </c>
      <c r="E39" s="32"/>
      <c r="F39" s="227">
        <v>21</v>
      </c>
      <c r="G39" s="478">
        <v>3.5</v>
      </c>
      <c r="H39" s="56">
        <f t="shared" si="1"/>
        <v>73.5</v>
      </c>
      <c r="I39" s="56"/>
      <c r="J39" s="56"/>
      <c r="K39" s="56"/>
      <c r="L39" s="56"/>
      <c r="M39" s="97">
        <f t="shared" si="2"/>
        <v>73.5</v>
      </c>
    </row>
    <row r="40" spans="1:13" ht="15">
      <c r="A40" s="96"/>
      <c r="B40" s="228"/>
      <c r="C40" s="16" t="s">
        <v>129</v>
      </c>
      <c r="D40" s="3" t="s">
        <v>36</v>
      </c>
      <c r="E40" s="32"/>
      <c r="F40" s="227">
        <v>6</v>
      </c>
      <c r="G40" s="478">
        <v>5</v>
      </c>
      <c r="H40" s="56">
        <f t="shared" si="1"/>
        <v>30</v>
      </c>
      <c r="I40" s="56"/>
      <c r="J40" s="56"/>
      <c r="K40" s="56"/>
      <c r="L40" s="56"/>
      <c r="M40" s="97">
        <f t="shared" si="2"/>
        <v>30</v>
      </c>
    </row>
    <row r="41" spans="1:13" ht="15">
      <c r="A41" s="96"/>
      <c r="B41" s="228"/>
      <c r="C41" s="16" t="s">
        <v>81</v>
      </c>
      <c r="D41" s="3" t="s">
        <v>36</v>
      </c>
      <c r="E41" s="32"/>
      <c r="F41" s="227">
        <v>5</v>
      </c>
      <c r="G41" s="478">
        <v>4</v>
      </c>
      <c r="H41" s="56">
        <f t="shared" si="1"/>
        <v>20</v>
      </c>
      <c r="I41" s="56"/>
      <c r="J41" s="56"/>
      <c r="K41" s="56"/>
      <c r="L41" s="56"/>
      <c r="M41" s="97">
        <f t="shared" si="2"/>
        <v>20</v>
      </c>
    </row>
    <row r="42" spans="1:13" ht="15">
      <c r="A42" s="96"/>
      <c r="B42" s="228"/>
      <c r="C42" s="16" t="s">
        <v>82</v>
      </c>
      <c r="D42" s="3" t="s">
        <v>36</v>
      </c>
      <c r="E42" s="32"/>
      <c r="F42" s="227">
        <v>31</v>
      </c>
      <c r="G42" s="478">
        <v>12</v>
      </c>
      <c r="H42" s="56">
        <f t="shared" si="1"/>
        <v>372</v>
      </c>
      <c r="I42" s="56"/>
      <c r="J42" s="56"/>
      <c r="K42" s="56"/>
      <c r="L42" s="56"/>
      <c r="M42" s="97">
        <f t="shared" si="2"/>
        <v>372</v>
      </c>
    </row>
    <row r="43" spans="1:13" ht="15">
      <c r="A43" s="96"/>
      <c r="B43" s="228"/>
      <c r="C43" s="16" t="s">
        <v>83</v>
      </c>
      <c r="D43" s="3" t="s">
        <v>36</v>
      </c>
      <c r="E43" s="32"/>
      <c r="F43" s="227">
        <v>6</v>
      </c>
      <c r="G43" s="478">
        <v>3.5</v>
      </c>
      <c r="H43" s="56">
        <f t="shared" si="1"/>
        <v>21</v>
      </c>
      <c r="I43" s="56"/>
      <c r="J43" s="56"/>
      <c r="K43" s="56"/>
      <c r="L43" s="56"/>
      <c r="M43" s="97">
        <f t="shared" si="2"/>
        <v>21</v>
      </c>
    </row>
    <row r="44" spans="1:13" ht="15.75" thickBot="1">
      <c r="A44" s="98"/>
      <c r="B44" s="238"/>
      <c r="C44" s="99" t="s">
        <v>46</v>
      </c>
      <c r="D44" s="100" t="s">
        <v>3</v>
      </c>
      <c r="E44" s="100">
        <v>0.38</v>
      </c>
      <c r="F44" s="155">
        <f>F29*E44</f>
        <v>19</v>
      </c>
      <c r="G44" s="483">
        <v>2</v>
      </c>
      <c r="H44" s="101">
        <f>F44*G44</f>
        <v>38</v>
      </c>
      <c r="I44" s="101"/>
      <c r="J44" s="101"/>
      <c r="K44" s="101"/>
      <c r="L44" s="101"/>
      <c r="M44" s="102">
        <f t="shared" si="2"/>
        <v>38</v>
      </c>
    </row>
    <row r="45" spans="1:13" ht="15" customHeight="1">
      <c r="A45" s="305">
        <v>7</v>
      </c>
      <c r="B45" s="30" t="s">
        <v>59</v>
      </c>
      <c r="C45" s="67" t="s">
        <v>124</v>
      </c>
      <c r="D45" s="36" t="s">
        <v>75</v>
      </c>
      <c r="E45" s="36"/>
      <c r="F45" s="267">
        <v>24</v>
      </c>
      <c r="G45" s="45"/>
      <c r="H45" s="45"/>
      <c r="I45" s="45"/>
      <c r="J45" s="45"/>
      <c r="K45" s="45"/>
      <c r="L45" s="45"/>
      <c r="M45" s="122"/>
    </row>
    <row r="46" spans="1:13" ht="15">
      <c r="A46" s="96"/>
      <c r="B46" s="173"/>
      <c r="C46" s="16" t="s">
        <v>44</v>
      </c>
      <c r="D46" s="3" t="s">
        <v>75</v>
      </c>
      <c r="E46" s="3">
        <v>1</v>
      </c>
      <c r="F46" s="53">
        <f>F45*E46</f>
        <v>24</v>
      </c>
      <c r="G46" s="56"/>
      <c r="H46" s="184"/>
      <c r="I46" s="478">
        <v>50</v>
      </c>
      <c r="J46" s="56">
        <f>F46*I46</f>
        <v>1200</v>
      </c>
      <c r="K46" s="56"/>
      <c r="L46" s="56"/>
      <c r="M46" s="97">
        <f>H46+J46+L46</f>
        <v>1200</v>
      </c>
    </row>
    <row r="47" spans="1:13" ht="27">
      <c r="A47" s="96"/>
      <c r="B47" s="229" t="s">
        <v>29</v>
      </c>
      <c r="C47" s="16" t="s">
        <v>40</v>
      </c>
      <c r="D47" s="3" t="s">
        <v>3</v>
      </c>
      <c r="E47" s="3">
        <v>0.07</v>
      </c>
      <c r="F47" s="53">
        <f>F45*E47</f>
        <v>1.6800000000000002</v>
      </c>
      <c r="G47" s="56"/>
      <c r="H47" s="56"/>
      <c r="I47" s="56"/>
      <c r="J47" s="56"/>
      <c r="K47" s="478">
        <v>25</v>
      </c>
      <c r="L47" s="56">
        <f>F47*K47</f>
        <v>42.00000000000001</v>
      </c>
      <c r="M47" s="97">
        <f>H47+J47+L47</f>
        <v>42.00000000000001</v>
      </c>
    </row>
    <row r="48" spans="1:13" ht="15">
      <c r="A48" s="96"/>
      <c r="B48" s="228"/>
      <c r="C48" s="16" t="s">
        <v>45</v>
      </c>
      <c r="D48" s="3"/>
      <c r="E48" s="3"/>
      <c r="F48" s="53"/>
      <c r="G48" s="56"/>
      <c r="H48" s="56"/>
      <c r="I48" s="56"/>
      <c r="J48" s="56"/>
      <c r="K48" s="56"/>
      <c r="L48" s="56"/>
      <c r="M48" s="97"/>
    </row>
    <row r="49" spans="1:13" ht="15">
      <c r="A49" s="96"/>
      <c r="B49" s="230"/>
      <c r="C49" s="16" t="s">
        <v>49</v>
      </c>
      <c r="D49" s="3" t="s">
        <v>75</v>
      </c>
      <c r="E49" s="3">
        <v>1</v>
      </c>
      <c r="F49" s="53">
        <f>F45*E49</f>
        <v>24</v>
      </c>
      <c r="G49" s="478">
        <v>85</v>
      </c>
      <c r="H49" s="56">
        <f>F49*G49</f>
        <v>2040</v>
      </c>
      <c r="I49" s="56"/>
      <c r="J49" s="56"/>
      <c r="K49" s="56"/>
      <c r="L49" s="56"/>
      <c r="M49" s="97">
        <f>H49+J49+L49</f>
        <v>2040</v>
      </c>
    </row>
    <row r="50" spans="1:13" ht="15">
      <c r="A50" s="96"/>
      <c r="B50" s="230"/>
      <c r="C50" s="16" t="s">
        <v>50</v>
      </c>
      <c r="D50" s="3" t="s">
        <v>75</v>
      </c>
      <c r="E50" s="3">
        <v>1</v>
      </c>
      <c r="F50" s="53">
        <f>F45*E50</f>
        <v>24</v>
      </c>
      <c r="G50" s="478">
        <v>30</v>
      </c>
      <c r="H50" s="56">
        <f>F50*G50</f>
        <v>720</v>
      </c>
      <c r="I50" s="56"/>
      <c r="J50" s="56"/>
      <c r="K50" s="56"/>
      <c r="L50" s="56"/>
      <c r="M50" s="97">
        <f>H50+J50+L50</f>
        <v>720</v>
      </c>
    </row>
    <row r="51" spans="1:13" ht="15.75" thickBot="1">
      <c r="A51" s="104"/>
      <c r="B51" s="54"/>
      <c r="C51" s="20" t="s">
        <v>46</v>
      </c>
      <c r="D51" s="18" t="s">
        <v>3</v>
      </c>
      <c r="E51" s="18">
        <v>5</v>
      </c>
      <c r="F51" s="52">
        <f>F45*E51</f>
        <v>120</v>
      </c>
      <c r="G51" s="481">
        <v>2</v>
      </c>
      <c r="H51" s="49">
        <f>F51*G51</f>
        <v>240</v>
      </c>
      <c r="I51" s="49"/>
      <c r="J51" s="49"/>
      <c r="K51" s="49"/>
      <c r="L51" s="49"/>
      <c r="M51" s="105">
        <f>H51+J51+L51</f>
        <v>240</v>
      </c>
    </row>
    <row r="52" spans="1:13" ht="40.5">
      <c r="A52" s="273">
        <v>8</v>
      </c>
      <c r="B52" s="274" t="s">
        <v>59</v>
      </c>
      <c r="C52" s="275" t="s">
        <v>47</v>
      </c>
      <c r="D52" s="276" t="s">
        <v>0</v>
      </c>
      <c r="E52" s="277"/>
      <c r="F52" s="127">
        <v>3</v>
      </c>
      <c r="G52" s="106"/>
      <c r="H52" s="106"/>
      <c r="I52" s="106"/>
      <c r="J52" s="106"/>
      <c r="K52" s="106"/>
      <c r="L52" s="106"/>
      <c r="M52" s="107"/>
    </row>
    <row r="53" spans="1:13" ht="27">
      <c r="A53" s="278"/>
      <c r="B53" s="229" t="s">
        <v>29</v>
      </c>
      <c r="C53" s="151" t="s">
        <v>44</v>
      </c>
      <c r="D53" s="134" t="s">
        <v>0</v>
      </c>
      <c r="E53" s="152">
        <v>1</v>
      </c>
      <c r="F53" s="44">
        <f>F52*E53</f>
        <v>3</v>
      </c>
      <c r="G53" s="44"/>
      <c r="H53" s="231"/>
      <c r="I53" s="486">
        <v>50</v>
      </c>
      <c r="J53" s="44">
        <f>F53*I53</f>
        <v>150</v>
      </c>
      <c r="K53" s="44"/>
      <c r="L53" s="44"/>
      <c r="M53" s="279">
        <f>H53+J53+L53</f>
        <v>150</v>
      </c>
    </row>
    <row r="54" spans="1:13" ht="15">
      <c r="A54" s="278"/>
      <c r="B54" s="229"/>
      <c r="C54" s="151" t="s">
        <v>40</v>
      </c>
      <c r="D54" s="3" t="s">
        <v>3</v>
      </c>
      <c r="E54" s="152">
        <v>0.07</v>
      </c>
      <c r="F54" s="44">
        <f>F52*E54</f>
        <v>0.21000000000000002</v>
      </c>
      <c r="G54" s="44"/>
      <c r="H54" s="44"/>
      <c r="I54" s="44"/>
      <c r="J54" s="44"/>
      <c r="K54" s="486">
        <v>25</v>
      </c>
      <c r="L54" s="44">
        <f>F54*K54</f>
        <v>5.250000000000001</v>
      </c>
      <c r="M54" s="279">
        <f>H54+J54+L54</f>
        <v>5.250000000000001</v>
      </c>
    </row>
    <row r="55" spans="1:13" ht="15">
      <c r="A55" s="278"/>
      <c r="B55" s="229"/>
      <c r="C55" s="124" t="s">
        <v>45</v>
      </c>
      <c r="D55" s="134"/>
      <c r="E55" s="152"/>
      <c r="F55" s="44"/>
      <c r="G55" s="44"/>
      <c r="H55" s="44"/>
      <c r="I55" s="44"/>
      <c r="J55" s="44"/>
      <c r="K55" s="44"/>
      <c r="L55" s="44"/>
      <c r="M55" s="279"/>
    </row>
    <row r="56" spans="1:13" ht="27">
      <c r="A56" s="278"/>
      <c r="B56" s="229"/>
      <c r="C56" s="124" t="s">
        <v>172</v>
      </c>
      <c r="D56" s="134" t="s">
        <v>0</v>
      </c>
      <c r="E56" s="152">
        <v>1</v>
      </c>
      <c r="F56" s="44">
        <f>F52*E56</f>
        <v>3</v>
      </c>
      <c r="G56" s="486">
        <v>95</v>
      </c>
      <c r="H56" s="44">
        <f>F56*G56</f>
        <v>285</v>
      </c>
      <c r="I56" s="44"/>
      <c r="J56" s="44"/>
      <c r="K56" s="44"/>
      <c r="L56" s="44"/>
      <c r="M56" s="279">
        <f>H56+J56+L56</f>
        <v>285</v>
      </c>
    </row>
    <row r="57" spans="1:13" ht="15">
      <c r="A57" s="278"/>
      <c r="B57" s="229"/>
      <c r="C57" s="16" t="s">
        <v>125</v>
      </c>
      <c r="D57" s="134" t="s">
        <v>75</v>
      </c>
      <c r="E57" s="152">
        <v>1</v>
      </c>
      <c r="F57" s="44">
        <f>F52*E57</f>
        <v>3</v>
      </c>
      <c r="G57" s="486">
        <v>40</v>
      </c>
      <c r="H57" s="44">
        <f>F57*G57</f>
        <v>120</v>
      </c>
      <c r="I57" s="44"/>
      <c r="J57" s="44"/>
      <c r="K57" s="44"/>
      <c r="L57" s="44"/>
      <c r="M57" s="279">
        <f>H57+J57+L57</f>
        <v>120</v>
      </c>
    </row>
    <row r="58" spans="1:13" ht="15.75" thickBot="1">
      <c r="A58" s="280"/>
      <c r="B58" s="281"/>
      <c r="C58" s="282" t="s">
        <v>46</v>
      </c>
      <c r="D58" s="100" t="s">
        <v>3</v>
      </c>
      <c r="E58" s="283">
        <v>5</v>
      </c>
      <c r="F58" s="108">
        <f>F52*E58</f>
        <v>15</v>
      </c>
      <c r="G58" s="480">
        <v>3</v>
      </c>
      <c r="H58" s="108">
        <f>F58*G58</f>
        <v>45</v>
      </c>
      <c r="I58" s="108"/>
      <c r="J58" s="108"/>
      <c r="K58" s="108"/>
      <c r="L58" s="108"/>
      <c r="M58" s="109">
        <f>H58+J58+L58</f>
        <v>45</v>
      </c>
    </row>
    <row r="59" spans="1:13" ht="15" customHeight="1">
      <c r="A59" s="306">
        <v>9</v>
      </c>
      <c r="B59" s="27" t="s">
        <v>48</v>
      </c>
      <c r="C59" s="217" t="s">
        <v>126</v>
      </c>
      <c r="D59" s="19" t="s">
        <v>0</v>
      </c>
      <c r="E59" s="271"/>
      <c r="F59" s="272">
        <v>18</v>
      </c>
      <c r="G59" s="43"/>
      <c r="H59" s="43"/>
      <c r="I59" s="43"/>
      <c r="J59" s="43"/>
      <c r="K59" s="43"/>
      <c r="L59" s="43"/>
      <c r="M59" s="307"/>
    </row>
    <row r="60" spans="1:13" ht="27">
      <c r="A60" s="287"/>
      <c r="B60" s="229" t="s">
        <v>29</v>
      </c>
      <c r="C60" s="23" t="s">
        <v>44</v>
      </c>
      <c r="D60" s="5" t="s">
        <v>0</v>
      </c>
      <c r="E60" s="25">
        <v>1</v>
      </c>
      <c r="F60" s="227">
        <f>F59*E60</f>
        <v>18</v>
      </c>
      <c r="G60" s="44"/>
      <c r="H60" s="231"/>
      <c r="I60" s="486">
        <v>50</v>
      </c>
      <c r="J60" s="44">
        <f>F60*I60</f>
        <v>900</v>
      </c>
      <c r="K60" s="44"/>
      <c r="L60" s="44"/>
      <c r="M60" s="279">
        <f>H60+J60+L60</f>
        <v>900</v>
      </c>
    </row>
    <row r="61" spans="1:13" ht="15">
      <c r="A61" s="287"/>
      <c r="B61" s="232"/>
      <c r="C61" s="23" t="s">
        <v>42</v>
      </c>
      <c r="D61" s="3" t="s">
        <v>3</v>
      </c>
      <c r="E61" s="25">
        <v>0.13</v>
      </c>
      <c r="F61" s="227">
        <f>F59*E61</f>
        <v>2.34</v>
      </c>
      <c r="G61" s="44"/>
      <c r="H61" s="44"/>
      <c r="I61" s="44"/>
      <c r="J61" s="44"/>
      <c r="K61" s="486">
        <v>25</v>
      </c>
      <c r="L61" s="44">
        <f>F61*K61</f>
        <v>58.5</v>
      </c>
      <c r="M61" s="279">
        <f>H61+J61+L61</f>
        <v>58.5</v>
      </c>
    </row>
    <row r="62" spans="1:13" ht="15">
      <c r="A62" s="287"/>
      <c r="B62" s="232"/>
      <c r="C62" s="180" t="s">
        <v>45</v>
      </c>
      <c r="D62" s="5"/>
      <c r="E62" s="25"/>
      <c r="F62" s="227"/>
      <c r="G62" s="44"/>
      <c r="H62" s="44"/>
      <c r="I62" s="44"/>
      <c r="J62" s="44"/>
      <c r="K62" s="44"/>
      <c r="L62" s="44"/>
      <c r="M62" s="279"/>
    </row>
    <row r="63" spans="1:13" ht="15">
      <c r="A63" s="287"/>
      <c r="B63" s="232"/>
      <c r="C63" s="23" t="s">
        <v>127</v>
      </c>
      <c r="D63" s="5" t="s">
        <v>0</v>
      </c>
      <c r="E63" s="25">
        <v>1</v>
      </c>
      <c r="F63" s="227">
        <f>F59*E63</f>
        <v>18</v>
      </c>
      <c r="G63" s="486">
        <v>155</v>
      </c>
      <c r="H63" s="44">
        <f>F63*G63</f>
        <v>2790</v>
      </c>
      <c r="I63" s="44"/>
      <c r="J63" s="44"/>
      <c r="K63" s="44"/>
      <c r="L63" s="44"/>
      <c r="M63" s="279">
        <f>H63+J63+L63</f>
        <v>2790</v>
      </c>
    </row>
    <row r="64" spans="1:13" ht="15.75" thickBot="1">
      <c r="A64" s="308"/>
      <c r="B64" s="172"/>
      <c r="C64" s="9" t="s">
        <v>46</v>
      </c>
      <c r="D64" s="18" t="s">
        <v>3</v>
      </c>
      <c r="E64" s="22">
        <v>5</v>
      </c>
      <c r="F64" s="59">
        <f>F59*E64</f>
        <v>90</v>
      </c>
      <c r="G64" s="504">
        <v>4</v>
      </c>
      <c r="H64" s="41">
        <f>F64*G64</f>
        <v>360</v>
      </c>
      <c r="I64" s="41"/>
      <c r="J64" s="41"/>
      <c r="K64" s="41"/>
      <c r="L64" s="41"/>
      <c r="M64" s="309">
        <f>H64+J64+L64</f>
        <v>360</v>
      </c>
    </row>
    <row r="65" spans="1:13" ht="40.5">
      <c r="A65" s="284">
        <v>10</v>
      </c>
      <c r="B65" s="285" t="s">
        <v>48</v>
      </c>
      <c r="C65" s="218" t="s">
        <v>170</v>
      </c>
      <c r="D65" s="216" t="s">
        <v>0</v>
      </c>
      <c r="E65" s="286"/>
      <c r="F65" s="242">
        <v>3</v>
      </c>
      <c r="G65" s="106"/>
      <c r="H65" s="106"/>
      <c r="I65" s="106"/>
      <c r="J65" s="106"/>
      <c r="K65" s="106"/>
      <c r="L65" s="106"/>
      <c r="M65" s="107"/>
    </row>
    <row r="66" spans="1:13" ht="27">
      <c r="A66" s="287"/>
      <c r="B66" s="229" t="s">
        <v>29</v>
      </c>
      <c r="C66" s="23" t="s">
        <v>44</v>
      </c>
      <c r="D66" s="5" t="s">
        <v>0</v>
      </c>
      <c r="E66" s="25">
        <v>1</v>
      </c>
      <c r="F66" s="227">
        <f>F65*E66</f>
        <v>3</v>
      </c>
      <c r="G66" s="44"/>
      <c r="H66" s="231"/>
      <c r="I66" s="486">
        <v>50</v>
      </c>
      <c r="J66" s="44">
        <f>F66*I66</f>
        <v>150</v>
      </c>
      <c r="K66" s="44"/>
      <c r="L66" s="44"/>
      <c r="M66" s="279">
        <f>H66+J66+L66</f>
        <v>150</v>
      </c>
    </row>
    <row r="67" spans="1:13" ht="15">
      <c r="A67" s="287"/>
      <c r="B67" s="232"/>
      <c r="C67" s="23" t="s">
        <v>42</v>
      </c>
      <c r="D67" s="3" t="s">
        <v>3</v>
      </c>
      <c r="E67" s="25">
        <v>0.13</v>
      </c>
      <c r="F67" s="227">
        <f>F65*E67</f>
        <v>0.39</v>
      </c>
      <c r="G67" s="44"/>
      <c r="H67" s="44"/>
      <c r="I67" s="44"/>
      <c r="J67" s="44"/>
      <c r="K67" s="486">
        <v>25</v>
      </c>
      <c r="L67" s="44">
        <f>F67*K67</f>
        <v>9.75</v>
      </c>
      <c r="M67" s="279">
        <f>H67+J67+L67</f>
        <v>9.75</v>
      </c>
    </row>
    <row r="68" spans="1:13" ht="15">
      <c r="A68" s="287"/>
      <c r="B68" s="232"/>
      <c r="C68" s="180" t="s">
        <v>45</v>
      </c>
      <c r="D68" s="5"/>
      <c r="E68" s="25"/>
      <c r="F68" s="227"/>
      <c r="G68" s="44"/>
      <c r="H68" s="44"/>
      <c r="I68" s="44"/>
      <c r="J68" s="44"/>
      <c r="K68" s="44"/>
      <c r="L68" s="44"/>
      <c r="M68" s="279"/>
    </row>
    <row r="69" spans="1:13" ht="27">
      <c r="A69" s="287"/>
      <c r="B69" s="232"/>
      <c r="C69" s="23" t="s">
        <v>169</v>
      </c>
      <c r="D69" s="5" t="s">
        <v>0</v>
      </c>
      <c r="E69" s="25">
        <v>1</v>
      </c>
      <c r="F69" s="227">
        <f>F65*E69</f>
        <v>3</v>
      </c>
      <c r="G69" s="486">
        <v>180</v>
      </c>
      <c r="H69" s="44">
        <f>F69*G69</f>
        <v>540</v>
      </c>
      <c r="I69" s="44"/>
      <c r="J69" s="44"/>
      <c r="K69" s="44"/>
      <c r="L69" s="44"/>
      <c r="M69" s="279">
        <f>H69+J69+L69</f>
        <v>540</v>
      </c>
    </row>
    <row r="70" spans="1:13" ht="15.75" thickBot="1">
      <c r="A70" s="288"/>
      <c r="B70" s="289"/>
      <c r="C70" s="219" t="s">
        <v>46</v>
      </c>
      <c r="D70" s="100" t="s">
        <v>3</v>
      </c>
      <c r="E70" s="290">
        <v>5</v>
      </c>
      <c r="F70" s="240">
        <f>F65*E70</f>
        <v>15</v>
      </c>
      <c r="G70" s="480">
        <v>4</v>
      </c>
      <c r="H70" s="108">
        <f>F70*G70</f>
        <v>60</v>
      </c>
      <c r="I70" s="108"/>
      <c r="J70" s="108"/>
      <c r="K70" s="108"/>
      <c r="L70" s="108"/>
      <c r="M70" s="109">
        <f>H70+J70+L70</f>
        <v>60</v>
      </c>
    </row>
    <row r="71" spans="1:13" ht="27">
      <c r="A71" s="306">
        <v>11</v>
      </c>
      <c r="B71" s="30" t="s">
        <v>59</v>
      </c>
      <c r="C71" s="67" t="s">
        <v>128</v>
      </c>
      <c r="D71" s="36" t="s">
        <v>75</v>
      </c>
      <c r="E71" s="36"/>
      <c r="F71" s="267">
        <v>4</v>
      </c>
      <c r="G71" s="45"/>
      <c r="H71" s="45"/>
      <c r="I71" s="45"/>
      <c r="J71" s="45"/>
      <c r="K71" s="45"/>
      <c r="L71" s="45"/>
      <c r="M71" s="122"/>
    </row>
    <row r="72" spans="1:13" ht="27">
      <c r="A72" s="287"/>
      <c r="B72" s="229" t="s">
        <v>29</v>
      </c>
      <c r="C72" s="16" t="s">
        <v>44</v>
      </c>
      <c r="D72" s="3" t="s">
        <v>75</v>
      </c>
      <c r="E72" s="3">
        <v>1</v>
      </c>
      <c r="F72" s="53">
        <f>F71*E72</f>
        <v>4</v>
      </c>
      <c r="G72" s="56"/>
      <c r="H72" s="184"/>
      <c r="I72" s="478">
        <v>50</v>
      </c>
      <c r="J72" s="56">
        <f>F72*I72</f>
        <v>200</v>
      </c>
      <c r="K72" s="56"/>
      <c r="L72" s="56"/>
      <c r="M72" s="97">
        <f>H72+J72+L72</f>
        <v>200</v>
      </c>
    </row>
    <row r="73" spans="1:13" ht="15">
      <c r="A73" s="287"/>
      <c r="B73" s="228"/>
      <c r="C73" s="16" t="s">
        <v>40</v>
      </c>
      <c r="D73" s="3" t="s">
        <v>3</v>
      </c>
      <c r="E73" s="3">
        <v>0.07</v>
      </c>
      <c r="F73" s="53">
        <f>F71*E73</f>
        <v>0.28</v>
      </c>
      <c r="G73" s="56"/>
      <c r="H73" s="56"/>
      <c r="I73" s="56"/>
      <c r="J73" s="56"/>
      <c r="K73" s="478">
        <v>25</v>
      </c>
      <c r="L73" s="56">
        <f>F73*K73</f>
        <v>7.000000000000001</v>
      </c>
      <c r="M73" s="97">
        <f>H73+J73+L73</f>
        <v>7.000000000000001</v>
      </c>
    </row>
    <row r="74" spans="1:13" ht="15">
      <c r="A74" s="287"/>
      <c r="B74" s="228"/>
      <c r="C74" s="16" t="s">
        <v>45</v>
      </c>
      <c r="D74" s="3"/>
      <c r="E74" s="3"/>
      <c r="F74" s="53"/>
      <c r="G74" s="56"/>
      <c r="H74" s="56"/>
      <c r="I74" s="56"/>
      <c r="J74" s="56"/>
      <c r="K74" s="56"/>
      <c r="L74" s="56"/>
      <c r="M74" s="97"/>
    </row>
    <row r="75" spans="1:13" ht="15">
      <c r="A75" s="287"/>
      <c r="B75" s="230"/>
      <c r="C75" s="16" t="s">
        <v>49</v>
      </c>
      <c r="D75" s="3" t="s">
        <v>75</v>
      </c>
      <c r="E75" s="3">
        <v>1</v>
      </c>
      <c r="F75" s="53">
        <f>F71*E75</f>
        <v>4</v>
      </c>
      <c r="G75" s="478">
        <v>135</v>
      </c>
      <c r="H75" s="56">
        <f>F75*G75</f>
        <v>540</v>
      </c>
      <c r="I75" s="56"/>
      <c r="J75" s="56"/>
      <c r="K75" s="56"/>
      <c r="L75" s="56"/>
      <c r="M75" s="97">
        <f>H75+J75+L75</f>
        <v>540</v>
      </c>
    </row>
    <row r="76" spans="1:13" ht="15.75" thickBot="1">
      <c r="A76" s="308"/>
      <c r="B76" s="54"/>
      <c r="C76" s="20" t="s">
        <v>46</v>
      </c>
      <c r="D76" s="18" t="s">
        <v>3</v>
      </c>
      <c r="E76" s="18">
        <v>5</v>
      </c>
      <c r="F76" s="52">
        <f>F71*E76</f>
        <v>20</v>
      </c>
      <c r="G76" s="481">
        <v>4</v>
      </c>
      <c r="H76" s="49">
        <f>F76*G76</f>
        <v>80</v>
      </c>
      <c r="I76" s="49"/>
      <c r="J76" s="49"/>
      <c r="K76" s="49"/>
      <c r="L76" s="49"/>
      <c r="M76" s="105">
        <f>H76+J76+L76</f>
        <v>80</v>
      </c>
    </row>
    <row r="77" spans="1:13" ht="27">
      <c r="A77" s="284">
        <v>12</v>
      </c>
      <c r="B77" s="94" t="s">
        <v>65</v>
      </c>
      <c r="C77" s="214" t="s">
        <v>155</v>
      </c>
      <c r="D77" s="212" t="s">
        <v>75</v>
      </c>
      <c r="E77" s="292"/>
      <c r="F77" s="293">
        <v>32</v>
      </c>
      <c r="G77" s="293"/>
      <c r="H77" s="220">
        <f aca="true" t="shared" si="3" ref="H77:H83">F77*G77</f>
        <v>0</v>
      </c>
      <c r="I77" s="293"/>
      <c r="J77" s="220">
        <f aca="true" t="shared" si="4" ref="J77:J83">F77*I77</f>
        <v>0</v>
      </c>
      <c r="K77" s="293"/>
      <c r="L77" s="220">
        <f aca="true" t="shared" si="5" ref="L77:L83">F77*K77</f>
        <v>0</v>
      </c>
      <c r="M77" s="294">
        <f aca="true" t="shared" si="6" ref="M77:M83">H77+J77+L77</f>
        <v>0</v>
      </c>
    </row>
    <row r="78" spans="1:13" ht="15.75" thickBot="1">
      <c r="A78" s="288"/>
      <c r="B78" s="295"/>
      <c r="C78" s="99" t="s">
        <v>44</v>
      </c>
      <c r="D78" s="100" t="s">
        <v>25</v>
      </c>
      <c r="E78" s="296">
        <v>1</v>
      </c>
      <c r="F78" s="221">
        <v>100</v>
      </c>
      <c r="G78" s="297"/>
      <c r="H78" s="221">
        <f t="shared" si="3"/>
        <v>0</v>
      </c>
      <c r="I78" s="497">
        <v>12</v>
      </c>
      <c r="J78" s="221">
        <f t="shared" si="4"/>
        <v>1200</v>
      </c>
      <c r="K78" s="221"/>
      <c r="L78" s="221">
        <f t="shared" si="5"/>
        <v>0</v>
      </c>
      <c r="M78" s="298">
        <f t="shared" si="6"/>
        <v>1200</v>
      </c>
    </row>
    <row r="79" spans="1:13" ht="27">
      <c r="A79" s="306">
        <v>13</v>
      </c>
      <c r="B79" s="111" t="s">
        <v>54</v>
      </c>
      <c r="C79" s="110" t="s">
        <v>156</v>
      </c>
      <c r="D79" s="36" t="s">
        <v>23</v>
      </c>
      <c r="E79" s="291"/>
      <c r="F79" s="291">
        <f>0.5*0.5*32</f>
        <v>8</v>
      </c>
      <c r="G79" s="291"/>
      <c r="H79" s="47">
        <f t="shared" si="3"/>
        <v>0</v>
      </c>
      <c r="I79" s="291"/>
      <c r="J79" s="47">
        <f t="shared" si="4"/>
        <v>0</v>
      </c>
      <c r="K79" s="291"/>
      <c r="L79" s="47">
        <f t="shared" si="5"/>
        <v>0</v>
      </c>
      <c r="M79" s="310">
        <f t="shared" si="6"/>
        <v>0</v>
      </c>
    </row>
    <row r="80" spans="1:13" ht="15">
      <c r="A80" s="287"/>
      <c r="B80" s="186"/>
      <c r="C80" s="16" t="s">
        <v>44</v>
      </c>
      <c r="D80" s="3" t="s">
        <v>25</v>
      </c>
      <c r="E80" s="68">
        <v>0.574</v>
      </c>
      <c r="F80" s="68">
        <f>F79*E80</f>
        <v>4.592</v>
      </c>
      <c r="G80" s="68"/>
      <c r="H80" s="68">
        <f t="shared" si="3"/>
        <v>0</v>
      </c>
      <c r="I80" s="495">
        <v>60</v>
      </c>
      <c r="J80" s="68">
        <f t="shared" si="4"/>
        <v>275.52</v>
      </c>
      <c r="K80" s="68"/>
      <c r="L80" s="68">
        <f t="shared" si="5"/>
        <v>0</v>
      </c>
      <c r="M80" s="185">
        <f t="shared" si="6"/>
        <v>275.52</v>
      </c>
    </row>
    <row r="81" spans="1:13" ht="15">
      <c r="A81" s="287"/>
      <c r="B81" s="186"/>
      <c r="C81" s="16" t="s">
        <v>45</v>
      </c>
      <c r="D81" s="3"/>
      <c r="E81" s="68"/>
      <c r="F81" s="68"/>
      <c r="G81" s="68"/>
      <c r="H81" s="68">
        <f t="shared" si="3"/>
        <v>0</v>
      </c>
      <c r="I81" s="68"/>
      <c r="J81" s="68">
        <f t="shared" si="4"/>
        <v>0</v>
      </c>
      <c r="K81" s="68"/>
      <c r="L81" s="68">
        <f t="shared" si="5"/>
        <v>0</v>
      </c>
      <c r="M81" s="185">
        <f t="shared" si="6"/>
        <v>0</v>
      </c>
    </row>
    <row r="82" spans="1:13" ht="15">
      <c r="A82" s="287"/>
      <c r="B82" s="186"/>
      <c r="C82" s="16" t="s">
        <v>97</v>
      </c>
      <c r="D82" s="3" t="s">
        <v>27</v>
      </c>
      <c r="E82" s="68">
        <v>0.0189</v>
      </c>
      <c r="F82" s="68">
        <f>F79*E82</f>
        <v>0.1512</v>
      </c>
      <c r="G82" s="495">
        <v>225</v>
      </c>
      <c r="H82" s="68">
        <f t="shared" si="3"/>
        <v>34.02</v>
      </c>
      <c r="I82" s="68"/>
      <c r="J82" s="68">
        <f t="shared" si="4"/>
        <v>0</v>
      </c>
      <c r="K82" s="68"/>
      <c r="L82" s="68">
        <f t="shared" si="5"/>
        <v>0</v>
      </c>
      <c r="M82" s="185">
        <f t="shared" si="6"/>
        <v>34.02</v>
      </c>
    </row>
    <row r="83" spans="1:13" ht="15.75" thickBot="1">
      <c r="A83" s="308"/>
      <c r="B83" s="54"/>
      <c r="C83" s="20" t="s">
        <v>46</v>
      </c>
      <c r="D83" s="18" t="s">
        <v>3</v>
      </c>
      <c r="E83" s="66">
        <v>5</v>
      </c>
      <c r="F83" s="64">
        <f>F79*E83</f>
        <v>40</v>
      </c>
      <c r="G83" s="498">
        <v>0.35</v>
      </c>
      <c r="H83" s="64">
        <f t="shared" si="3"/>
        <v>14</v>
      </c>
      <c r="I83" s="64"/>
      <c r="J83" s="64">
        <f t="shared" si="4"/>
        <v>0</v>
      </c>
      <c r="K83" s="64"/>
      <c r="L83" s="64">
        <f t="shared" si="5"/>
        <v>0</v>
      </c>
      <c r="M83" s="311">
        <f t="shared" si="6"/>
        <v>14</v>
      </c>
    </row>
    <row r="84" spans="1:13" ht="15.75" thickBot="1">
      <c r="A84" s="211"/>
      <c r="B84" s="299"/>
      <c r="C84" s="133" t="s">
        <v>91</v>
      </c>
      <c r="D84" s="133"/>
      <c r="E84" s="133"/>
      <c r="F84" s="126"/>
      <c r="G84" s="224"/>
      <c r="H84" s="224">
        <f>SUM(H10:H83)</f>
        <v>9725.62</v>
      </c>
      <c r="I84" s="224"/>
      <c r="J84" s="226">
        <f>SUM(J10:J83)</f>
        <v>5233.2165</v>
      </c>
      <c r="K84" s="224"/>
      <c r="L84" s="226">
        <f>SUM(L10:L83)</f>
        <v>199.39000000000001</v>
      </c>
      <c r="M84" s="225">
        <f>SUM(M10:M83)</f>
        <v>15158.2265</v>
      </c>
    </row>
    <row r="85" spans="1:13" ht="15">
      <c r="A85" s="128"/>
      <c r="B85" s="28"/>
      <c r="C85" s="12" t="s">
        <v>37</v>
      </c>
      <c r="D85" s="12"/>
      <c r="E85" s="144">
        <v>0.12</v>
      </c>
      <c r="F85" s="42"/>
      <c r="G85" s="29"/>
      <c r="H85" s="29"/>
      <c r="I85" s="29"/>
      <c r="J85" s="29"/>
      <c r="K85" s="29"/>
      <c r="L85" s="29"/>
      <c r="M85" s="129">
        <f>M84*E85</f>
        <v>1818.98718</v>
      </c>
    </row>
    <row r="86" spans="1:13" ht="15">
      <c r="A86" s="104"/>
      <c r="B86" s="55"/>
      <c r="C86" s="18" t="s">
        <v>61</v>
      </c>
      <c r="D86" s="18"/>
      <c r="E86" s="18"/>
      <c r="F86" s="41"/>
      <c r="G86" s="49"/>
      <c r="H86" s="49"/>
      <c r="I86" s="49"/>
      <c r="J86" s="49"/>
      <c r="K86" s="49"/>
      <c r="L86" s="49"/>
      <c r="M86" s="105">
        <f>SUM(M84:M85)</f>
        <v>16977.21368</v>
      </c>
    </row>
    <row r="87" spans="1:13" ht="15">
      <c r="A87" s="104"/>
      <c r="B87" s="55"/>
      <c r="C87" s="18" t="s">
        <v>92</v>
      </c>
      <c r="D87" s="18"/>
      <c r="E87" s="137">
        <v>0.08</v>
      </c>
      <c r="F87" s="41"/>
      <c r="G87" s="49"/>
      <c r="H87" s="49"/>
      <c r="I87" s="49"/>
      <c r="J87" s="49"/>
      <c r="K87" s="49"/>
      <c r="L87" s="49"/>
      <c r="M87" s="105">
        <f>M86*E87</f>
        <v>1358.1770944</v>
      </c>
    </row>
    <row r="88" spans="1:13" ht="15">
      <c r="A88" s="104"/>
      <c r="B88" s="55"/>
      <c r="C88" s="18" t="s">
        <v>61</v>
      </c>
      <c r="D88" s="18"/>
      <c r="E88" s="18"/>
      <c r="F88" s="41"/>
      <c r="G88" s="49"/>
      <c r="H88" s="49"/>
      <c r="I88" s="49"/>
      <c r="J88" s="49"/>
      <c r="K88" s="49"/>
      <c r="L88" s="49"/>
      <c r="M88" s="105">
        <f>SUM(M86:M87)</f>
        <v>18335.390774400003</v>
      </c>
    </row>
    <row r="89" spans="1:13" ht="15">
      <c r="A89" s="104"/>
      <c r="B89" s="55"/>
      <c r="C89" s="18" t="s">
        <v>95</v>
      </c>
      <c r="D89" s="18"/>
      <c r="E89" s="137">
        <v>0.03</v>
      </c>
      <c r="F89" s="41"/>
      <c r="G89" s="49"/>
      <c r="H89" s="49"/>
      <c r="I89" s="49"/>
      <c r="J89" s="49"/>
      <c r="K89" s="49"/>
      <c r="L89" s="49"/>
      <c r="M89" s="105">
        <f>M88*E89</f>
        <v>550.0617232320001</v>
      </c>
    </row>
    <row r="90" spans="1:13" ht="15">
      <c r="A90" s="104"/>
      <c r="B90" s="55"/>
      <c r="C90" s="18" t="s">
        <v>61</v>
      </c>
      <c r="D90" s="18"/>
      <c r="E90" s="18"/>
      <c r="F90" s="41"/>
      <c r="G90" s="49"/>
      <c r="H90" s="49"/>
      <c r="I90" s="49"/>
      <c r="J90" s="49"/>
      <c r="K90" s="49"/>
      <c r="L90" s="49"/>
      <c r="M90" s="105">
        <f>SUM(M88:M89)</f>
        <v>18885.452497632003</v>
      </c>
    </row>
    <row r="91" spans="1:13" ht="15.75" thickBot="1">
      <c r="A91" s="104"/>
      <c r="B91" s="55"/>
      <c r="C91" s="18" t="s">
        <v>93</v>
      </c>
      <c r="D91" s="18"/>
      <c r="E91" s="137">
        <v>0.18</v>
      </c>
      <c r="F91" s="41"/>
      <c r="G91" s="49"/>
      <c r="H91" s="49"/>
      <c r="I91" s="49"/>
      <c r="J91" s="49"/>
      <c r="K91" s="49"/>
      <c r="L91" s="49"/>
      <c r="M91" s="105">
        <f>M90*E91</f>
        <v>3399.38144957376</v>
      </c>
    </row>
    <row r="92" spans="1:13" ht="33.75" thickBot="1">
      <c r="A92" s="138"/>
      <c r="B92" s="139"/>
      <c r="C92" s="146" t="s">
        <v>94</v>
      </c>
      <c r="D92" s="140"/>
      <c r="E92" s="140"/>
      <c r="F92" s="141"/>
      <c r="G92" s="142"/>
      <c r="H92" s="142"/>
      <c r="I92" s="142"/>
      <c r="J92" s="142"/>
      <c r="K92" s="142"/>
      <c r="L92" s="142"/>
      <c r="M92" s="158">
        <f>SUM(M90:M91)</f>
        <v>22284.833947205763</v>
      </c>
    </row>
  </sheetData>
  <sheetProtection/>
  <mergeCells count="18">
    <mergeCell ref="M4:M7"/>
    <mergeCell ref="E5:F5"/>
    <mergeCell ref="K5:L5"/>
    <mergeCell ref="E6:E7"/>
    <mergeCell ref="F6:F7"/>
    <mergeCell ref="H6:H7"/>
    <mergeCell ref="L6:L7"/>
    <mergeCell ref="G4:H5"/>
    <mergeCell ref="D1:M1"/>
    <mergeCell ref="A2:K2"/>
    <mergeCell ref="A3:K3"/>
    <mergeCell ref="A4:A7"/>
    <mergeCell ref="B4:B7"/>
    <mergeCell ref="D4:D7"/>
    <mergeCell ref="E4:F4"/>
    <mergeCell ref="J6:J7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85" r:id="rId1"/>
  <ignoredErrors>
    <ignoredError sqref="B5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57"/>
  <sheetViews>
    <sheetView zoomScale="80" zoomScaleNormal="80" zoomScalePageLayoutView="0" workbookViewId="0" topLeftCell="A1">
      <pane ySplit="7" topLeftCell="A21" activePane="bottomLeft" state="frozen"/>
      <selection pane="topLeft" activeCell="L10" sqref="L10"/>
      <selection pane="bottomLeft" activeCell="R5" sqref="R5"/>
    </sheetView>
  </sheetViews>
  <sheetFormatPr defaultColWidth="11.421875" defaultRowHeight="15"/>
  <cols>
    <col min="1" max="1" width="3.8515625" style="1" customWidth="1"/>
    <col min="2" max="2" width="8.7109375" style="1" customWidth="1"/>
    <col min="3" max="3" width="40.00390625" style="1" customWidth="1"/>
    <col min="4" max="4" width="7.421875" style="1" customWidth="1"/>
    <col min="5" max="5" width="8.8515625" style="1" customWidth="1"/>
    <col min="6" max="6" width="11.28125" style="40" bestFit="1" customWidth="1"/>
    <col min="7" max="7" width="12.28125" style="40" customWidth="1"/>
    <col min="8" max="8" width="14.8515625" style="40" bestFit="1" customWidth="1"/>
    <col min="9" max="9" width="10.421875" style="40" customWidth="1"/>
    <col min="10" max="10" width="14.8515625" style="40" bestFit="1" customWidth="1"/>
    <col min="11" max="11" width="10.28125" style="40" bestFit="1" customWidth="1"/>
    <col min="12" max="12" width="12.140625" style="40" bestFit="1" customWidth="1"/>
    <col min="13" max="13" width="15.28125" style="40" customWidth="1"/>
    <col min="14" max="14" width="5.7109375" style="1" customWidth="1"/>
    <col min="15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526" t="s">
        <v>89</v>
      </c>
      <c r="E1" s="526"/>
      <c r="F1" s="526"/>
      <c r="G1" s="526"/>
      <c r="H1" s="526"/>
      <c r="I1" s="526"/>
      <c r="J1" s="526"/>
      <c r="K1" s="526"/>
      <c r="L1" s="526"/>
      <c r="M1" s="526"/>
    </row>
    <row r="2" spans="1:13" s="17" customFormat="1" ht="22.5" customHeight="1">
      <c r="A2" s="571" t="s">
        <v>262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70"/>
      <c r="M2" s="70"/>
    </row>
    <row r="3" spans="1:11" ht="30.75" customHeight="1" thickBot="1">
      <c r="A3" s="572" t="s">
        <v>157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</row>
    <row r="4" spans="1:14" ht="13.5" customHeight="1">
      <c r="A4" s="574" t="s">
        <v>30</v>
      </c>
      <c r="B4" s="577" t="s">
        <v>4</v>
      </c>
      <c r="C4" s="244"/>
      <c r="D4" s="580" t="s">
        <v>31</v>
      </c>
      <c r="E4" s="538" t="s">
        <v>5</v>
      </c>
      <c r="F4" s="539"/>
      <c r="G4" s="511" t="s">
        <v>33</v>
      </c>
      <c r="H4" s="522"/>
      <c r="I4" s="512" t="s">
        <v>32</v>
      </c>
      <c r="J4" s="512"/>
      <c r="K4" s="570" t="s">
        <v>6</v>
      </c>
      <c r="L4" s="539"/>
      <c r="M4" s="522" t="s">
        <v>34</v>
      </c>
      <c r="N4" s="464"/>
    </row>
    <row r="5" spans="1:13" ht="16.5" customHeight="1" thickBot="1">
      <c r="A5" s="575"/>
      <c r="B5" s="578"/>
      <c r="C5" s="194" t="s">
        <v>71</v>
      </c>
      <c r="D5" s="581"/>
      <c r="E5" s="515" t="s">
        <v>7</v>
      </c>
      <c r="F5" s="516"/>
      <c r="G5" s="513"/>
      <c r="H5" s="523"/>
      <c r="I5" s="583"/>
      <c r="J5" s="583"/>
      <c r="K5" s="567" t="s">
        <v>8</v>
      </c>
      <c r="L5" s="516"/>
      <c r="M5" s="566"/>
    </row>
    <row r="6" spans="1:13" ht="13.5">
      <c r="A6" s="575"/>
      <c r="B6" s="578"/>
      <c r="C6" s="246" t="s">
        <v>72</v>
      </c>
      <c r="D6" s="581"/>
      <c r="E6" s="568" t="s">
        <v>73</v>
      </c>
      <c r="F6" s="520" t="s">
        <v>35</v>
      </c>
      <c r="G6" s="79" t="s">
        <v>9</v>
      </c>
      <c r="H6" s="520" t="s">
        <v>35</v>
      </c>
      <c r="I6" s="90" t="s">
        <v>9</v>
      </c>
      <c r="J6" s="520" t="s">
        <v>35</v>
      </c>
      <c r="K6" s="79" t="s">
        <v>9</v>
      </c>
      <c r="L6" s="520" t="s">
        <v>35</v>
      </c>
      <c r="M6" s="566"/>
    </row>
    <row r="7" spans="1:13" ht="14.25" thickBot="1">
      <c r="A7" s="576"/>
      <c r="B7" s="579"/>
      <c r="C7" s="247"/>
      <c r="D7" s="582"/>
      <c r="E7" s="569"/>
      <c r="F7" s="521"/>
      <c r="G7" s="164" t="s">
        <v>10</v>
      </c>
      <c r="H7" s="521"/>
      <c r="I7" s="167" t="s">
        <v>10</v>
      </c>
      <c r="J7" s="521"/>
      <c r="K7" s="92" t="s">
        <v>10</v>
      </c>
      <c r="L7" s="521"/>
      <c r="M7" s="523"/>
    </row>
    <row r="8" spans="1:13" ht="14.25" thickBot="1">
      <c r="A8" s="312">
        <v>1</v>
      </c>
      <c r="B8" s="367" t="s">
        <v>11</v>
      </c>
      <c r="C8" s="194" t="s">
        <v>12</v>
      </c>
      <c r="D8" s="195" t="s">
        <v>13</v>
      </c>
      <c r="E8" s="313" t="s">
        <v>14</v>
      </c>
      <c r="F8" s="193" t="s">
        <v>15</v>
      </c>
      <c r="G8" s="196" t="s">
        <v>16</v>
      </c>
      <c r="H8" s="193" t="s">
        <v>17</v>
      </c>
      <c r="I8" s="196" t="s">
        <v>18</v>
      </c>
      <c r="J8" s="192" t="s">
        <v>19</v>
      </c>
      <c r="K8" s="196" t="s">
        <v>20</v>
      </c>
      <c r="L8" s="193" t="s">
        <v>21</v>
      </c>
      <c r="M8" s="192" t="s">
        <v>22</v>
      </c>
    </row>
    <row r="9" spans="1:15" ht="99" customHeight="1" thickBot="1">
      <c r="A9" s="265">
        <v>1</v>
      </c>
      <c r="B9" s="253" t="s">
        <v>29</v>
      </c>
      <c r="C9" s="472" t="s">
        <v>266</v>
      </c>
      <c r="D9" s="407" t="s">
        <v>36</v>
      </c>
      <c r="E9" s="80"/>
      <c r="F9" s="408">
        <v>1</v>
      </c>
      <c r="G9" s="482">
        <v>11500</v>
      </c>
      <c r="H9" s="260">
        <f>F9*G9</f>
        <v>11500</v>
      </c>
      <c r="I9" s="482">
        <v>250</v>
      </c>
      <c r="J9" s="260">
        <f>F9*I9</f>
        <v>250</v>
      </c>
      <c r="K9" s="260">
        <v>50</v>
      </c>
      <c r="L9" s="260">
        <f>F9*K9</f>
        <v>50</v>
      </c>
      <c r="M9" s="261">
        <f>H9+J9+L9</f>
        <v>11800</v>
      </c>
      <c r="O9" s="506" t="s">
        <v>271</v>
      </c>
    </row>
    <row r="10" spans="1:15" ht="102.75" customHeight="1" thickBot="1">
      <c r="A10" s="300">
        <v>2</v>
      </c>
      <c r="B10" s="262" t="s">
        <v>29</v>
      </c>
      <c r="C10" s="473" t="s">
        <v>267</v>
      </c>
      <c r="D10" s="409" t="s">
        <v>36</v>
      </c>
      <c r="E10" s="410"/>
      <c r="F10" s="411">
        <v>1</v>
      </c>
      <c r="G10" s="477">
        <v>8680</v>
      </c>
      <c r="H10" s="260">
        <f>F10*G10</f>
        <v>8680</v>
      </c>
      <c r="I10" s="477">
        <v>250</v>
      </c>
      <c r="J10" s="199">
        <f>F10*I10</f>
        <v>250</v>
      </c>
      <c r="K10" s="199">
        <v>50</v>
      </c>
      <c r="L10" s="260">
        <f aca="true" t="shared" si="0" ref="L10:L26">F10*K10</f>
        <v>50</v>
      </c>
      <c r="M10" s="261">
        <f aca="true" t="shared" si="1" ref="M10:M47">H10+J10+L10</f>
        <v>8980</v>
      </c>
      <c r="O10" s="506" t="s">
        <v>271</v>
      </c>
    </row>
    <row r="11" spans="1:15" ht="103.5" customHeight="1" thickBot="1">
      <c r="A11" s="265">
        <v>3</v>
      </c>
      <c r="B11" s="253" t="s">
        <v>29</v>
      </c>
      <c r="C11" s="472" t="s">
        <v>268</v>
      </c>
      <c r="D11" s="407" t="s">
        <v>36</v>
      </c>
      <c r="E11" s="80"/>
      <c r="F11" s="408">
        <v>1</v>
      </c>
      <c r="G11" s="482">
        <v>3580</v>
      </c>
      <c r="H11" s="260">
        <f>F11*G11</f>
        <v>3580</v>
      </c>
      <c r="I11" s="482">
        <v>250</v>
      </c>
      <c r="J11" s="471">
        <f>F11*I11</f>
        <v>250</v>
      </c>
      <c r="K11" s="260">
        <v>50</v>
      </c>
      <c r="L11" s="260">
        <f t="shared" si="0"/>
        <v>50</v>
      </c>
      <c r="M11" s="261">
        <f t="shared" si="1"/>
        <v>3880</v>
      </c>
      <c r="O11" s="506" t="s">
        <v>271</v>
      </c>
    </row>
    <row r="12" spans="1:13" ht="42.75" customHeight="1">
      <c r="A12" s="416"/>
      <c r="B12" s="243"/>
      <c r="C12" s="475" t="s">
        <v>216</v>
      </c>
      <c r="D12" s="378" t="s">
        <v>36</v>
      </c>
      <c r="E12" s="200"/>
      <c r="F12" s="412">
        <v>6</v>
      </c>
      <c r="G12" s="501">
        <v>25</v>
      </c>
      <c r="H12" s="69">
        <f aca="true" t="shared" si="2" ref="H12:H26">F12*G12</f>
        <v>150</v>
      </c>
      <c r="I12" s="501">
        <v>8</v>
      </c>
      <c r="J12" s="6">
        <f>F12*I12</f>
        <v>48</v>
      </c>
      <c r="K12" s="69">
        <v>3</v>
      </c>
      <c r="L12" s="471">
        <f t="shared" si="0"/>
        <v>18</v>
      </c>
      <c r="M12" s="190">
        <f t="shared" si="1"/>
        <v>216</v>
      </c>
    </row>
    <row r="13" spans="1:13" ht="40.5">
      <c r="A13" s="414"/>
      <c r="B13" s="11"/>
      <c r="C13" s="474" t="s">
        <v>217</v>
      </c>
      <c r="D13" s="362" t="s">
        <v>36</v>
      </c>
      <c r="E13" s="2"/>
      <c r="F13" s="369">
        <v>1</v>
      </c>
      <c r="G13" s="479">
        <v>22</v>
      </c>
      <c r="H13" s="6">
        <f t="shared" si="2"/>
        <v>22</v>
      </c>
      <c r="I13" s="501">
        <v>8</v>
      </c>
      <c r="J13" s="6">
        <f aca="true" t="shared" si="3" ref="J13:J20">F13*I13</f>
        <v>8</v>
      </c>
      <c r="K13" s="6">
        <v>3</v>
      </c>
      <c r="L13" s="6">
        <f t="shared" si="0"/>
        <v>3</v>
      </c>
      <c r="M13" s="417">
        <f t="shared" si="1"/>
        <v>33</v>
      </c>
    </row>
    <row r="14" spans="1:13" ht="40.5">
      <c r="A14" s="414"/>
      <c r="B14" s="11"/>
      <c r="C14" s="474" t="s">
        <v>218</v>
      </c>
      <c r="D14" s="362" t="s">
        <v>36</v>
      </c>
      <c r="E14" s="2"/>
      <c r="F14" s="369">
        <v>7</v>
      </c>
      <c r="G14" s="479">
        <v>30</v>
      </c>
      <c r="H14" s="6">
        <f t="shared" si="2"/>
        <v>210</v>
      </c>
      <c r="I14" s="501">
        <v>8</v>
      </c>
      <c r="J14" s="6">
        <f t="shared" si="3"/>
        <v>56</v>
      </c>
      <c r="K14" s="6">
        <v>3</v>
      </c>
      <c r="L14" s="6">
        <f t="shared" si="0"/>
        <v>21</v>
      </c>
      <c r="M14" s="417">
        <f t="shared" si="1"/>
        <v>287</v>
      </c>
    </row>
    <row r="15" spans="1:13" ht="40.5">
      <c r="A15" s="414"/>
      <c r="B15" s="11"/>
      <c r="C15" s="474" t="s">
        <v>264</v>
      </c>
      <c r="D15" s="362" t="s">
        <v>36</v>
      </c>
      <c r="E15" s="2"/>
      <c r="F15" s="369">
        <v>2</v>
      </c>
      <c r="G15" s="479">
        <v>35</v>
      </c>
      <c r="H15" s="6">
        <f t="shared" si="2"/>
        <v>70</v>
      </c>
      <c r="I15" s="501">
        <v>8</v>
      </c>
      <c r="J15" s="6">
        <f t="shared" si="3"/>
        <v>16</v>
      </c>
      <c r="K15" s="6">
        <v>3</v>
      </c>
      <c r="L15" s="6">
        <f t="shared" si="0"/>
        <v>6</v>
      </c>
      <c r="M15" s="417">
        <f t="shared" si="1"/>
        <v>92</v>
      </c>
    </row>
    <row r="16" spans="1:13" ht="44.25" customHeight="1">
      <c r="A16" s="414"/>
      <c r="B16" s="11"/>
      <c r="C16" s="474" t="s">
        <v>219</v>
      </c>
      <c r="D16" s="362" t="s">
        <v>36</v>
      </c>
      <c r="E16" s="2"/>
      <c r="F16" s="369">
        <v>4</v>
      </c>
      <c r="G16" s="479">
        <v>45</v>
      </c>
      <c r="H16" s="6">
        <f t="shared" si="2"/>
        <v>180</v>
      </c>
      <c r="I16" s="501">
        <v>8</v>
      </c>
      <c r="J16" s="6">
        <f t="shared" si="3"/>
        <v>32</v>
      </c>
      <c r="K16" s="6">
        <v>3</v>
      </c>
      <c r="L16" s="6">
        <f t="shared" si="0"/>
        <v>12</v>
      </c>
      <c r="M16" s="417">
        <f t="shared" si="1"/>
        <v>224</v>
      </c>
    </row>
    <row r="17" spans="1:13" ht="48.75" customHeight="1">
      <c r="A17" s="414"/>
      <c r="B17" s="11"/>
      <c r="C17" s="474" t="s">
        <v>220</v>
      </c>
      <c r="D17" s="362" t="s">
        <v>36</v>
      </c>
      <c r="E17" s="2"/>
      <c r="F17" s="369">
        <v>2</v>
      </c>
      <c r="G17" s="479">
        <v>25</v>
      </c>
      <c r="H17" s="6">
        <f t="shared" si="2"/>
        <v>50</v>
      </c>
      <c r="I17" s="501">
        <v>8</v>
      </c>
      <c r="J17" s="6">
        <f t="shared" si="3"/>
        <v>16</v>
      </c>
      <c r="K17" s="6">
        <v>3</v>
      </c>
      <c r="L17" s="6">
        <f t="shared" si="0"/>
        <v>6</v>
      </c>
      <c r="M17" s="417">
        <f t="shared" si="1"/>
        <v>72</v>
      </c>
    </row>
    <row r="18" spans="1:13" ht="44.25" customHeight="1">
      <c r="A18" s="414"/>
      <c r="B18" s="11"/>
      <c r="C18" s="474" t="s">
        <v>221</v>
      </c>
      <c r="D18" s="362" t="s">
        <v>36</v>
      </c>
      <c r="E18" s="2"/>
      <c r="F18" s="369">
        <v>2</v>
      </c>
      <c r="G18" s="479">
        <v>45</v>
      </c>
      <c r="H18" s="6">
        <f t="shared" si="2"/>
        <v>90</v>
      </c>
      <c r="I18" s="501">
        <v>8</v>
      </c>
      <c r="J18" s="6">
        <f t="shared" si="3"/>
        <v>16</v>
      </c>
      <c r="K18" s="6">
        <v>3</v>
      </c>
      <c r="L18" s="6">
        <f t="shared" si="0"/>
        <v>6</v>
      </c>
      <c r="M18" s="417">
        <f t="shared" si="1"/>
        <v>112</v>
      </c>
    </row>
    <row r="19" spans="1:13" ht="27">
      <c r="A19" s="414"/>
      <c r="B19" s="11"/>
      <c r="C19" s="474" t="s">
        <v>222</v>
      </c>
      <c r="D19" s="362" t="s">
        <v>36</v>
      </c>
      <c r="E19" s="2"/>
      <c r="F19" s="369">
        <v>6</v>
      </c>
      <c r="G19" s="479">
        <v>10</v>
      </c>
      <c r="H19" s="6">
        <f t="shared" si="2"/>
        <v>60</v>
      </c>
      <c r="I19" s="501">
        <v>8</v>
      </c>
      <c r="J19" s="6">
        <f t="shared" si="3"/>
        <v>48</v>
      </c>
      <c r="K19" s="6">
        <v>3</v>
      </c>
      <c r="L19" s="6">
        <f t="shared" si="0"/>
        <v>18</v>
      </c>
      <c r="M19" s="417">
        <f t="shared" si="1"/>
        <v>126</v>
      </c>
    </row>
    <row r="20" spans="1:13" ht="27">
      <c r="A20" s="414"/>
      <c r="B20" s="11"/>
      <c r="C20" s="474" t="s">
        <v>223</v>
      </c>
      <c r="D20" s="362" t="s">
        <v>36</v>
      </c>
      <c r="E20" s="2"/>
      <c r="F20" s="369">
        <v>4</v>
      </c>
      <c r="G20" s="479">
        <v>12</v>
      </c>
      <c r="H20" s="6">
        <f t="shared" si="2"/>
        <v>48</v>
      </c>
      <c r="I20" s="501">
        <v>8</v>
      </c>
      <c r="J20" s="6">
        <f t="shared" si="3"/>
        <v>32</v>
      </c>
      <c r="K20" s="6">
        <v>3</v>
      </c>
      <c r="L20" s="6">
        <f t="shared" si="0"/>
        <v>12</v>
      </c>
      <c r="M20" s="417">
        <f t="shared" si="1"/>
        <v>92</v>
      </c>
    </row>
    <row r="21" spans="1:13" ht="27">
      <c r="A21" s="414"/>
      <c r="B21" s="11"/>
      <c r="C21" s="368" t="s">
        <v>224</v>
      </c>
      <c r="D21" s="362" t="s">
        <v>36</v>
      </c>
      <c r="E21" s="2"/>
      <c r="F21" s="369">
        <v>4</v>
      </c>
      <c r="G21" s="479">
        <v>15</v>
      </c>
      <c r="H21" s="6">
        <f t="shared" si="2"/>
        <v>60</v>
      </c>
      <c r="I21" s="501">
        <v>8</v>
      </c>
      <c r="J21" s="6">
        <f>F21*I21</f>
        <v>32</v>
      </c>
      <c r="K21" s="6">
        <v>3</v>
      </c>
      <c r="L21" s="6">
        <f t="shared" si="0"/>
        <v>12</v>
      </c>
      <c r="M21" s="417">
        <f t="shared" si="1"/>
        <v>104</v>
      </c>
    </row>
    <row r="22" spans="1:13" ht="24" customHeight="1" thickBot="1">
      <c r="A22" s="303"/>
      <c r="B22" s="262"/>
      <c r="C22" s="423" t="s">
        <v>230</v>
      </c>
      <c r="D22" s="424" t="s">
        <v>36</v>
      </c>
      <c r="E22" s="263"/>
      <c r="F22" s="425">
        <v>4</v>
      </c>
      <c r="G22" s="477">
        <v>12</v>
      </c>
      <c r="H22" s="199">
        <f>F22*G22</f>
        <v>48</v>
      </c>
      <c r="I22" s="501">
        <v>8</v>
      </c>
      <c r="J22" s="199"/>
      <c r="K22" s="6">
        <v>3</v>
      </c>
      <c r="L22" s="6">
        <f t="shared" si="0"/>
        <v>12</v>
      </c>
      <c r="M22" s="191">
        <f>H22+J22+L22</f>
        <v>60</v>
      </c>
    </row>
    <row r="23" spans="1:13" ht="13.5">
      <c r="A23" s="414"/>
      <c r="B23" s="11"/>
      <c r="C23" s="368" t="s">
        <v>225</v>
      </c>
      <c r="D23" s="362" t="s">
        <v>36</v>
      </c>
      <c r="E23" s="2"/>
      <c r="F23" s="369">
        <v>40</v>
      </c>
      <c r="G23" s="479">
        <v>10</v>
      </c>
      <c r="H23" s="6">
        <f t="shared" si="2"/>
        <v>400</v>
      </c>
      <c r="I23" s="501">
        <v>8</v>
      </c>
      <c r="J23" s="6">
        <f>F23*I23</f>
        <v>320</v>
      </c>
      <c r="K23" s="6">
        <v>3</v>
      </c>
      <c r="L23" s="6">
        <f t="shared" si="0"/>
        <v>120</v>
      </c>
      <c r="M23" s="417">
        <f t="shared" si="1"/>
        <v>840</v>
      </c>
    </row>
    <row r="24" spans="1:13" ht="13.5">
      <c r="A24" s="414"/>
      <c r="B24" s="11"/>
      <c r="C24" s="368" t="s">
        <v>226</v>
      </c>
      <c r="D24" s="362" t="s">
        <v>36</v>
      </c>
      <c r="E24" s="2"/>
      <c r="F24" s="369">
        <v>22</v>
      </c>
      <c r="G24" s="479">
        <v>15</v>
      </c>
      <c r="H24" s="6">
        <f t="shared" si="2"/>
        <v>330</v>
      </c>
      <c r="I24" s="501">
        <v>8</v>
      </c>
      <c r="J24" s="6">
        <f>F24*I24</f>
        <v>176</v>
      </c>
      <c r="K24" s="6">
        <v>3</v>
      </c>
      <c r="L24" s="6">
        <f t="shared" si="0"/>
        <v>66</v>
      </c>
      <c r="M24" s="417">
        <f t="shared" si="1"/>
        <v>572</v>
      </c>
    </row>
    <row r="25" spans="1:13" ht="13.5">
      <c r="A25" s="414"/>
      <c r="B25" s="11"/>
      <c r="C25" s="368" t="s">
        <v>227</v>
      </c>
      <c r="D25" s="362" t="s">
        <v>36</v>
      </c>
      <c r="E25" s="2"/>
      <c r="F25" s="369">
        <v>16</v>
      </c>
      <c r="G25" s="479">
        <v>20</v>
      </c>
      <c r="H25" s="6">
        <f t="shared" si="2"/>
        <v>320</v>
      </c>
      <c r="I25" s="501">
        <v>8</v>
      </c>
      <c r="J25" s="6">
        <f>F25*I25</f>
        <v>128</v>
      </c>
      <c r="K25" s="6">
        <v>3</v>
      </c>
      <c r="L25" s="6">
        <f t="shared" si="0"/>
        <v>48</v>
      </c>
      <c r="M25" s="417">
        <f t="shared" si="1"/>
        <v>496</v>
      </c>
    </row>
    <row r="26" spans="1:13" ht="14.25" thickBot="1">
      <c r="A26" s="301"/>
      <c r="B26" s="205"/>
      <c r="C26" s="405" t="s">
        <v>228</v>
      </c>
      <c r="D26" s="402" t="s">
        <v>201</v>
      </c>
      <c r="E26" s="189"/>
      <c r="F26" s="403">
        <v>1</v>
      </c>
      <c r="G26" s="502">
        <f>H40*0.3</f>
        <v>1050</v>
      </c>
      <c r="H26" s="187">
        <f t="shared" si="2"/>
        <v>1050</v>
      </c>
      <c r="I26" s="187"/>
      <c r="J26" s="187">
        <f>F26*I26</f>
        <v>0</v>
      </c>
      <c r="K26" s="187"/>
      <c r="L26" s="248">
        <f t="shared" si="0"/>
        <v>0</v>
      </c>
      <c r="M26" s="191">
        <f t="shared" si="1"/>
        <v>1050</v>
      </c>
    </row>
    <row r="27" spans="1:13" ht="13.5">
      <c r="A27" s="413">
        <v>4</v>
      </c>
      <c r="B27" s="235" t="s">
        <v>78</v>
      </c>
      <c r="C27" s="377" t="s">
        <v>237</v>
      </c>
      <c r="D27" s="212" t="s">
        <v>90</v>
      </c>
      <c r="E27" s="135"/>
      <c r="F27" s="242">
        <v>80</v>
      </c>
      <c r="G27" s="93"/>
      <c r="H27" s="93"/>
      <c r="I27" s="93"/>
      <c r="J27" s="93"/>
      <c r="K27" s="93"/>
      <c r="L27" s="93"/>
      <c r="M27" s="190">
        <f t="shared" si="1"/>
        <v>0</v>
      </c>
    </row>
    <row r="28" spans="1:13" ht="13.5">
      <c r="A28" s="414"/>
      <c r="B28" s="173"/>
      <c r="C28" s="16" t="s">
        <v>44</v>
      </c>
      <c r="D28" s="3" t="s">
        <v>25</v>
      </c>
      <c r="E28" s="32">
        <v>1</v>
      </c>
      <c r="F28" s="227">
        <f>F27*E28</f>
        <v>80</v>
      </c>
      <c r="G28" s="56"/>
      <c r="H28" s="56"/>
      <c r="I28" s="478">
        <v>6</v>
      </c>
      <c r="J28" s="56">
        <f>F28*I28</f>
        <v>480</v>
      </c>
      <c r="K28" s="56"/>
      <c r="L28" s="56"/>
      <c r="M28" s="417">
        <f t="shared" si="1"/>
        <v>480</v>
      </c>
    </row>
    <row r="29" spans="1:13" ht="13.5">
      <c r="A29" s="414"/>
      <c r="B29" s="228"/>
      <c r="C29" s="16" t="s">
        <v>42</v>
      </c>
      <c r="D29" s="3" t="s">
        <v>3</v>
      </c>
      <c r="E29" s="32">
        <v>0.5</v>
      </c>
      <c r="F29" s="227">
        <f>F27*E29</f>
        <v>40</v>
      </c>
      <c r="G29" s="56"/>
      <c r="H29" s="56"/>
      <c r="I29" s="56"/>
      <c r="J29" s="56"/>
      <c r="K29" s="478">
        <v>1</v>
      </c>
      <c r="L29" s="56">
        <f>F29*K29</f>
        <v>40</v>
      </c>
      <c r="M29" s="417">
        <f t="shared" si="1"/>
        <v>40</v>
      </c>
    </row>
    <row r="30" spans="1:13" ht="13.5">
      <c r="A30" s="414"/>
      <c r="B30" s="228"/>
      <c r="C30" s="16" t="s">
        <v>45</v>
      </c>
      <c r="D30" s="3"/>
      <c r="E30" s="32"/>
      <c r="F30" s="227"/>
      <c r="G30" s="56"/>
      <c r="H30" s="56"/>
      <c r="I30" s="56"/>
      <c r="J30" s="56"/>
      <c r="K30" s="56"/>
      <c r="L30" s="56"/>
      <c r="M30" s="417">
        <f t="shared" si="1"/>
        <v>0</v>
      </c>
    </row>
    <row r="31" spans="1:13" ht="13.5">
      <c r="A31" s="414"/>
      <c r="B31" s="228"/>
      <c r="C31" s="476" t="s">
        <v>269</v>
      </c>
      <c r="D31" s="3" t="s">
        <v>90</v>
      </c>
      <c r="E31" s="32">
        <v>1.01</v>
      </c>
      <c r="F31" s="227">
        <f>F27*E31</f>
        <v>80.8</v>
      </c>
      <c r="G31" s="478">
        <v>5.9</v>
      </c>
      <c r="H31" s="56">
        <f>F31*G31</f>
        <v>476.72</v>
      </c>
      <c r="I31" s="56"/>
      <c r="J31" s="56"/>
      <c r="K31" s="56"/>
      <c r="L31" s="56"/>
      <c r="M31" s="417">
        <f t="shared" si="1"/>
        <v>476.72</v>
      </c>
    </row>
    <row r="32" spans="1:13" ht="14.25" thickBot="1">
      <c r="A32" s="415"/>
      <c r="B32" s="238"/>
      <c r="C32" s="99" t="s">
        <v>46</v>
      </c>
      <c r="D32" s="100" t="s">
        <v>3</v>
      </c>
      <c r="E32" s="239">
        <v>0.07</v>
      </c>
      <c r="F32" s="240">
        <f>F27*E32</f>
        <v>5.6000000000000005</v>
      </c>
      <c r="G32" s="483">
        <v>35</v>
      </c>
      <c r="H32" s="101">
        <f>F32*G32</f>
        <v>196.00000000000003</v>
      </c>
      <c r="I32" s="101"/>
      <c r="J32" s="101"/>
      <c r="K32" s="101"/>
      <c r="L32" s="101"/>
      <c r="M32" s="191">
        <f t="shared" si="1"/>
        <v>196.00000000000003</v>
      </c>
    </row>
    <row r="33" spans="1:13" ht="13.5">
      <c r="A33" s="418">
        <v>5</v>
      </c>
      <c r="B33" s="30" t="s">
        <v>105</v>
      </c>
      <c r="C33" s="376" t="s">
        <v>238</v>
      </c>
      <c r="D33" s="36" t="s">
        <v>90</v>
      </c>
      <c r="E33" s="233"/>
      <c r="F33" s="241">
        <v>30</v>
      </c>
      <c r="G33" s="45"/>
      <c r="H33" s="45"/>
      <c r="I33" s="45"/>
      <c r="J33" s="45"/>
      <c r="K33" s="45"/>
      <c r="L33" s="45"/>
      <c r="M33" s="190">
        <f t="shared" si="1"/>
        <v>0</v>
      </c>
    </row>
    <row r="34" spans="1:13" ht="13.5">
      <c r="A34" s="414"/>
      <c r="B34" s="173"/>
      <c r="C34" s="16" t="s">
        <v>44</v>
      </c>
      <c r="D34" s="3" t="s">
        <v>25</v>
      </c>
      <c r="E34" s="32">
        <v>1</v>
      </c>
      <c r="F34" s="227">
        <f>F33*E34</f>
        <v>30</v>
      </c>
      <c r="G34" s="56"/>
      <c r="H34" s="56"/>
      <c r="I34" s="478">
        <v>6</v>
      </c>
      <c r="J34" s="56">
        <f>F34*I34</f>
        <v>180</v>
      </c>
      <c r="K34" s="56"/>
      <c r="L34" s="56"/>
      <c r="M34" s="417">
        <f t="shared" si="1"/>
        <v>180</v>
      </c>
    </row>
    <row r="35" spans="1:13" ht="13.5">
      <c r="A35" s="414"/>
      <c r="B35" s="228"/>
      <c r="C35" s="16" t="s">
        <v>42</v>
      </c>
      <c r="D35" s="3" t="s">
        <v>3</v>
      </c>
      <c r="E35" s="32">
        <v>0.013</v>
      </c>
      <c r="F35" s="227">
        <f>F33*E35</f>
        <v>0.38999999999999996</v>
      </c>
      <c r="G35" s="56"/>
      <c r="H35" s="56"/>
      <c r="I35" s="56"/>
      <c r="J35" s="56"/>
      <c r="K35" s="478">
        <v>100</v>
      </c>
      <c r="L35" s="56">
        <f>F35*K35</f>
        <v>38.99999999999999</v>
      </c>
      <c r="M35" s="417">
        <f t="shared" si="1"/>
        <v>38.99999999999999</v>
      </c>
    </row>
    <row r="36" spans="1:13" ht="13.5">
      <c r="A36" s="414"/>
      <c r="B36" s="228"/>
      <c r="C36" s="16" t="s">
        <v>45</v>
      </c>
      <c r="D36" s="3"/>
      <c r="E36" s="32"/>
      <c r="F36" s="227"/>
      <c r="G36" s="56"/>
      <c r="H36" s="56"/>
      <c r="I36" s="56"/>
      <c r="J36" s="56"/>
      <c r="K36" s="56"/>
      <c r="L36" s="56"/>
      <c r="M36" s="417">
        <f t="shared" si="1"/>
        <v>0</v>
      </c>
    </row>
    <row r="37" spans="1:13" ht="13.5">
      <c r="A37" s="414"/>
      <c r="B37" s="228"/>
      <c r="C37" s="476" t="s">
        <v>270</v>
      </c>
      <c r="D37" s="3" t="s">
        <v>90</v>
      </c>
      <c r="E37" s="32">
        <v>0.95</v>
      </c>
      <c r="F37" s="227">
        <f>F33*E37</f>
        <v>28.5</v>
      </c>
      <c r="G37" s="478">
        <v>4.5</v>
      </c>
      <c r="H37" s="56">
        <f>F37*G37</f>
        <v>128.25</v>
      </c>
      <c r="I37" s="56"/>
      <c r="J37" s="56"/>
      <c r="K37" s="56"/>
      <c r="L37" s="56"/>
      <c r="M37" s="417">
        <f t="shared" si="1"/>
        <v>128.25</v>
      </c>
    </row>
    <row r="38" spans="1:13" ht="13.5">
      <c r="A38" s="414"/>
      <c r="B38" s="54"/>
      <c r="C38" s="368" t="s">
        <v>236</v>
      </c>
      <c r="D38" s="362" t="s">
        <v>229</v>
      </c>
      <c r="E38" s="2"/>
      <c r="F38" s="369">
        <v>1</v>
      </c>
      <c r="G38" s="479">
        <f>H37*0.3</f>
        <v>38.475</v>
      </c>
      <c r="H38" s="6">
        <f>F38*G38</f>
        <v>38.475</v>
      </c>
      <c r="I38" s="49"/>
      <c r="J38" s="49"/>
      <c r="K38" s="49"/>
      <c r="L38" s="49"/>
      <c r="M38" s="417">
        <f t="shared" si="1"/>
        <v>38.475</v>
      </c>
    </row>
    <row r="39" spans="1:13" ht="14.25" thickBot="1">
      <c r="A39" s="301"/>
      <c r="B39" s="54"/>
      <c r="C39" s="20" t="s">
        <v>46</v>
      </c>
      <c r="D39" s="18" t="s">
        <v>3</v>
      </c>
      <c r="E39" s="21">
        <v>0.07</v>
      </c>
      <c r="F39" s="59">
        <f>F33*E39</f>
        <v>2.1</v>
      </c>
      <c r="G39" s="481">
        <v>15</v>
      </c>
      <c r="H39" s="49">
        <f>F39*G39</f>
        <v>31.5</v>
      </c>
      <c r="I39" s="49"/>
      <c r="J39" s="49"/>
      <c r="K39" s="49"/>
      <c r="L39" s="49"/>
      <c r="M39" s="302">
        <f t="shared" si="1"/>
        <v>31.5</v>
      </c>
    </row>
    <row r="40" spans="1:13" ht="35.25" customHeight="1" thickBot="1">
      <c r="A40" s="265">
        <v>6</v>
      </c>
      <c r="B40" s="253"/>
      <c r="C40" s="406" t="s">
        <v>231</v>
      </c>
      <c r="D40" s="407" t="s">
        <v>246</v>
      </c>
      <c r="E40" s="80"/>
      <c r="F40" s="426">
        <v>250</v>
      </c>
      <c r="G40" s="482">
        <v>14</v>
      </c>
      <c r="H40" s="260">
        <f>F40*G40</f>
        <v>3500</v>
      </c>
      <c r="I40" s="482">
        <v>8</v>
      </c>
      <c r="J40" s="260">
        <f>F40*I40</f>
        <v>2000</v>
      </c>
      <c r="K40" s="260">
        <v>0.5</v>
      </c>
      <c r="L40" s="260">
        <f>F40*K40</f>
        <v>125</v>
      </c>
      <c r="M40" s="261">
        <f t="shared" si="1"/>
        <v>5625</v>
      </c>
    </row>
    <row r="41" spans="1:13" ht="98.25" customHeight="1">
      <c r="A41" s="453">
        <v>7</v>
      </c>
      <c r="B41" s="350" t="s">
        <v>69</v>
      </c>
      <c r="C41" s="377" t="s">
        <v>232</v>
      </c>
      <c r="D41" s="383" t="s">
        <v>36</v>
      </c>
      <c r="E41" s="373"/>
      <c r="F41" s="127">
        <v>1</v>
      </c>
      <c r="G41" s="374"/>
      <c r="H41" s="375"/>
      <c r="I41" s="375"/>
      <c r="J41" s="93"/>
      <c r="K41" s="93"/>
      <c r="L41" s="93"/>
      <c r="M41" s="419">
        <f t="shared" si="1"/>
        <v>0</v>
      </c>
    </row>
    <row r="42" spans="1:13" ht="13.5">
      <c r="A42" s="414"/>
      <c r="B42" s="33"/>
      <c r="C42" s="16" t="s">
        <v>39</v>
      </c>
      <c r="D42" s="3" t="s">
        <v>36</v>
      </c>
      <c r="E42" s="32">
        <v>1</v>
      </c>
      <c r="F42" s="44">
        <f>F41*E42</f>
        <v>1</v>
      </c>
      <c r="G42" s="56"/>
      <c r="H42" s="184"/>
      <c r="I42" s="478">
        <v>250</v>
      </c>
      <c r="J42" s="56">
        <f>F42*I42</f>
        <v>250</v>
      </c>
      <c r="K42" s="56"/>
      <c r="L42" s="56"/>
      <c r="M42" s="417">
        <f t="shared" si="1"/>
        <v>250</v>
      </c>
    </row>
    <row r="43" spans="1:13" ht="13.5">
      <c r="A43" s="414"/>
      <c r="B43" s="33"/>
      <c r="C43" s="16" t="s">
        <v>26</v>
      </c>
      <c r="D43" s="3" t="s">
        <v>3</v>
      </c>
      <c r="E43" s="32">
        <v>13.3</v>
      </c>
      <c r="F43" s="44">
        <f>F41*E43</f>
        <v>13.3</v>
      </c>
      <c r="G43" s="56"/>
      <c r="H43" s="56"/>
      <c r="I43" s="56"/>
      <c r="J43" s="56"/>
      <c r="K43" s="478">
        <v>15</v>
      </c>
      <c r="L43" s="56">
        <f>F43*K43</f>
        <v>199.5</v>
      </c>
      <c r="M43" s="417">
        <f t="shared" si="1"/>
        <v>199.5</v>
      </c>
    </row>
    <row r="44" spans="1:13" ht="13.5">
      <c r="A44" s="414"/>
      <c r="B44" s="33"/>
      <c r="C44" s="180" t="s">
        <v>45</v>
      </c>
      <c r="D44" s="32"/>
      <c r="E44" s="32"/>
      <c r="F44" s="44"/>
      <c r="G44" s="56"/>
      <c r="H44" s="56"/>
      <c r="I44" s="56"/>
      <c r="J44" s="56"/>
      <c r="K44" s="56"/>
      <c r="L44" s="56"/>
      <c r="M44" s="417">
        <f t="shared" si="1"/>
        <v>0</v>
      </c>
    </row>
    <row r="45" spans="1:13" ht="40.5">
      <c r="A45" s="414"/>
      <c r="B45" s="33"/>
      <c r="C45" s="16" t="s">
        <v>210</v>
      </c>
      <c r="D45" s="5" t="s">
        <v>0</v>
      </c>
      <c r="E45" s="32">
        <v>1</v>
      </c>
      <c r="F45" s="44">
        <f>F41*E45</f>
        <v>1</v>
      </c>
      <c r="G45" s="486">
        <v>3290</v>
      </c>
      <c r="H45" s="44">
        <f>F45*G45</f>
        <v>3290</v>
      </c>
      <c r="I45" s="56"/>
      <c r="J45" s="56"/>
      <c r="K45" s="56"/>
      <c r="L45" s="56"/>
      <c r="M45" s="417">
        <f t="shared" si="1"/>
        <v>3290</v>
      </c>
    </row>
    <row r="46" spans="1:13" ht="13.5">
      <c r="A46" s="414"/>
      <c r="B46" s="33"/>
      <c r="C46" s="16" t="s">
        <v>235</v>
      </c>
      <c r="D46" s="5" t="s">
        <v>0</v>
      </c>
      <c r="E46" s="32"/>
      <c r="F46" s="44">
        <v>1</v>
      </c>
      <c r="G46" s="486">
        <v>125</v>
      </c>
      <c r="H46" s="44">
        <f>F46*G46</f>
        <v>125</v>
      </c>
      <c r="I46" s="56"/>
      <c r="J46" s="56"/>
      <c r="K46" s="56"/>
      <c r="L46" s="56"/>
      <c r="M46" s="417">
        <f t="shared" si="1"/>
        <v>125</v>
      </c>
    </row>
    <row r="47" spans="1:13" ht="14.25" thickBot="1">
      <c r="A47" s="415"/>
      <c r="B47" s="269"/>
      <c r="C47" s="99" t="s">
        <v>46</v>
      </c>
      <c r="D47" s="100" t="s">
        <v>3</v>
      </c>
      <c r="E47" s="239">
        <v>1.58</v>
      </c>
      <c r="F47" s="108">
        <f>F41*E47</f>
        <v>1.58</v>
      </c>
      <c r="G47" s="483">
        <v>90</v>
      </c>
      <c r="H47" s="101">
        <f>F47*G47</f>
        <v>142.20000000000002</v>
      </c>
      <c r="I47" s="101"/>
      <c r="J47" s="101"/>
      <c r="K47" s="101"/>
      <c r="L47" s="101"/>
      <c r="M47" s="191">
        <f t="shared" si="1"/>
        <v>142.20000000000002</v>
      </c>
    </row>
    <row r="48" spans="1:13" ht="14.25" thickBot="1">
      <c r="A48" s="387"/>
      <c r="B48" s="119"/>
      <c r="C48" s="133" t="s">
        <v>91</v>
      </c>
      <c r="D48" s="133"/>
      <c r="E48" s="119"/>
      <c r="F48" s="388"/>
      <c r="G48" s="224"/>
      <c r="H48" s="226">
        <f>SUM(H9:H47)</f>
        <v>34776.145</v>
      </c>
      <c r="I48" s="224"/>
      <c r="J48" s="224">
        <f>SUM(J9:J47)</f>
        <v>4588</v>
      </c>
      <c r="K48" s="224"/>
      <c r="L48" s="224">
        <f>SUM(L9:L47)</f>
        <v>913.5</v>
      </c>
      <c r="M48" s="389">
        <f>SUM(M9:M47)</f>
        <v>40277.645</v>
      </c>
    </row>
    <row r="49" spans="1:13" ht="13.5">
      <c r="A49" s="396"/>
      <c r="B49" s="384"/>
      <c r="C49" s="48" t="s">
        <v>259</v>
      </c>
      <c r="D49" s="385">
        <v>0.68</v>
      </c>
      <c r="E49" s="386"/>
      <c r="F49" s="43"/>
      <c r="G49" s="213"/>
      <c r="H49" s="213"/>
      <c r="I49" s="213"/>
      <c r="J49" s="213"/>
      <c r="K49" s="213"/>
      <c r="L49" s="213"/>
      <c r="M49" s="122">
        <f>J48*D49</f>
        <v>3119.84</v>
      </c>
    </row>
    <row r="50" spans="1:13" ht="13.5">
      <c r="A50" s="397"/>
      <c r="B50" s="37"/>
      <c r="C50" s="364" t="s">
        <v>212</v>
      </c>
      <c r="D50" s="365"/>
      <c r="E50" s="38"/>
      <c r="F50" s="44"/>
      <c r="G50" s="61"/>
      <c r="H50" s="61"/>
      <c r="I50" s="61"/>
      <c r="J50" s="61"/>
      <c r="K50" s="61"/>
      <c r="L50" s="61"/>
      <c r="M50" s="97">
        <f>SUM(M48:M49)</f>
        <v>43397.485</v>
      </c>
    </row>
    <row r="51" spans="1:13" ht="13.5">
      <c r="A51" s="397"/>
      <c r="B51" s="37"/>
      <c r="C51" s="32" t="s">
        <v>257</v>
      </c>
      <c r="D51" s="366">
        <v>0.08</v>
      </c>
      <c r="E51" s="38"/>
      <c r="F51" s="44"/>
      <c r="G51" s="61"/>
      <c r="H51" s="363"/>
      <c r="I51" s="61"/>
      <c r="J51" s="61"/>
      <c r="K51" s="61"/>
      <c r="L51" s="61"/>
      <c r="M51" s="97">
        <f>M50*D51</f>
        <v>3471.7988</v>
      </c>
    </row>
    <row r="52" spans="1:13" ht="13.5">
      <c r="A52" s="397"/>
      <c r="B52" s="3"/>
      <c r="C52" s="32" t="s">
        <v>61</v>
      </c>
      <c r="D52" s="34"/>
      <c r="E52" s="3"/>
      <c r="F52" s="44"/>
      <c r="G52" s="61"/>
      <c r="H52" s="61"/>
      <c r="I52" s="61"/>
      <c r="J52" s="61"/>
      <c r="K52" s="61"/>
      <c r="L52" s="61"/>
      <c r="M52" s="97">
        <f>SUM(M50:M51)</f>
        <v>46869.2838</v>
      </c>
    </row>
    <row r="53" spans="1:13" ht="13.5">
      <c r="A53" s="420"/>
      <c r="B53" s="18"/>
      <c r="C53" s="18" t="s">
        <v>95</v>
      </c>
      <c r="D53" s="137">
        <v>0.03</v>
      </c>
      <c r="E53" s="137"/>
      <c r="F53" s="41"/>
      <c r="G53" s="422"/>
      <c r="H53" s="422"/>
      <c r="I53" s="422"/>
      <c r="J53" s="422"/>
      <c r="K53" s="422"/>
      <c r="L53" s="422"/>
      <c r="M53" s="105">
        <f>M52*D53</f>
        <v>1406.0785139999998</v>
      </c>
    </row>
    <row r="54" spans="1:13" ht="13.5">
      <c r="A54" s="420"/>
      <c r="B54" s="18"/>
      <c r="C54" s="18" t="s">
        <v>61</v>
      </c>
      <c r="D54" s="18"/>
      <c r="E54" s="18"/>
      <c r="F54" s="41"/>
      <c r="G54" s="422"/>
      <c r="H54" s="422"/>
      <c r="I54" s="422"/>
      <c r="J54" s="422"/>
      <c r="K54" s="422"/>
      <c r="L54" s="422"/>
      <c r="M54" s="105">
        <f>SUM(M52:M53)</f>
        <v>48275.362314</v>
      </c>
    </row>
    <row r="55" spans="1:13" ht="14.25" thickBot="1">
      <c r="A55" s="398"/>
      <c r="B55" s="390"/>
      <c r="C55" s="18" t="s">
        <v>93</v>
      </c>
      <c r="D55" s="137">
        <v>0.18</v>
      </c>
      <c r="E55" s="137"/>
      <c r="F55" s="391"/>
      <c r="G55" s="391"/>
      <c r="H55" s="391"/>
      <c r="I55" s="391"/>
      <c r="J55" s="391"/>
      <c r="K55" s="391"/>
      <c r="L55" s="391"/>
      <c r="M55" s="399">
        <f>M54*D55</f>
        <v>8689.565216519999</v>
      </c>
    </row>
    <row r="56" spans="1:13" ht="33.75" thickBot="1">
      <c r="A56" s="392"/>
      <c r="B56" s="393"/>
      <c r="C56" s="146" t="s">
        <v>94</v>
      </c>
      <c r="D56" s="140"/>
      <c r="E56" s="140"/>
      <c r="F56" s="394"/>
      <c r="G56" s="394"/>
      <c r="H56" s="394"/>
      <c r="I56" s="394"/>
      <c r="J56" s="394"/>
      <c r="K56" s="394"/>
      <c r="L56" s="394"/>
      <c r="M56" s="395">
        <f>SUM(M54:M55)</f>
        <v>56964.92753052</v>
      </c>
    </row>
    <row r="57" spans="1:13" ht="13.5">
      <c r="A57" s="312"/>
      <c r="B57" s="404"/>
      <c r="C57" s="194"/>
      <c r="D57" s="198"/>
      <c r="E57" s="313"/>
      <c r="F57" s="196"/>
      <c r="G57" s="196"/>
      <c r="H57" s="196"/>
      <c r="I57" s="196"/>
      <c r="J57" s="196"/>
      <c r="K57" s="196"/>
      <c r="L57" s="196"/>
      <c r="M57" s="196"/>
    </row>
  </sheetData>
  <sheetProtection/>
  <mergeCells count="18">
    <mergeCell ref="D1:M1"/>
    <mergeCell ref="A2:K2"/>
    <mergeCell ref="A3:K3"/>
    <mergeCell ref="A4:A7"/>
    <mergeCell ref="B4:B7"/>
    <mergeCell ref="D4:D7"/>
    <mergeCell ref="E4:F4"/>
    <mergeCell ref="G4:H5"/>
    <mergeCell ref="J6:J7"/>
    <mergeCell ref="I4:J5"/>
    <mergeCell ref="M4:M7"/>
    <mergeCell ref="E5:F5"/>
    <mergeCell ref="K5:L5"/>
    <mergeCell ref="E6:E7"/>
    <mergeCell ref="F6:F7"/>
    <mergeCell ref="H6:H7"/>
    <mergeCell ref="K4:L4"/>
    <mergeCell ref="L6:L7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65"/>
  <sheetViews>
    <sheetView zoomScalePageLayoutView="0" workbookViewId="0" topLeftCell="C2">
      <selection activeCell="G11" sqref="G11"/>
    </sheetView>
  </sheetViews>
  <sheetFormatPr defaultColWidth="11.421875" defaultRowHeight="15"/>
  <cols>
    <col min="1" max="1" width="3.8515625" style="1" customWidth="1"/>
    <col min="2" max="2" width="9.57421875" style="1" customWidth="1"/>
    <col min="3" max="3" width="42.7109375" style="1" customWidth="1"/>
    <col min="4" max="4" width="7.421875" style="1" customWidth="1"/>
    <col min="5" max="5" width="9.140625" style="1" customWidth="1"/>
    <col min="6" max="6" width="11.8515625" style="40" customWidth="1"/>
    <col min="7" max="7" width="10.421875" style="40" customWidth="1"/>
    <col min="8" max="8" width="13.28125" style="40" customWidth="1"/>
    <col min="9" max="9" width="10.00390625" style="40" customWidth="1"/>
    <col min="10" max="10" width="14.28125" style="40" customWidth="1"/>
    <col min="11" max="11" width="7.7109375" style="40" customWidth="1"/>
    <col min="12" max="12" width="10.140625" style="40" bestFit="1" customWidth="1"/>
    <col min="13" max="13" width="17.00390625" style="40" customWidth="1"/>
    <col min="14" max="14" width="14.28125" style="1" bestFit="1" customWidth="1"/>
    <col min="15" max="16384" width="11.421875" style="1" customWidth="1"/>
  </cols>
  <sheetData>
    <row r="1" spans="1:13" s="17" customFormat="1" ht="22.5" customHeight="1">
      <c r="A1" s="24"/>
      <c r="B1" s="10"/>
      <c r="C1" s="8" t="s">
        <v>2</v>
      </c>
      <c r="D1" s="526" t="s">
        <v>89</v>
      </c>
      <c r="E1" s="526"/>
      <c r="F1" s="526"/>
      <c r="G1" s="526"/>
      <c r="H1" s="526"/>
      <c r="I1" s="526"/>
      <c r="J1" s="526"/>
      <c r="K1" s="526"/>
      <c r="L1" s="526"/>
      <c r="M1" s="526"/>
    </row>
    <row r="2" spans="1:13" s="17" customFormat="1" ht="22.5" customHeight="1">
      <c r="A2" s="527" t="s">
        <v>173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70"/>
      <c r="M2" s="70"/>
    </row>
    <row r="3" spans="1:11" ht="21.75" customHeight="1" thickBot="1">
      <c r="A3" s="528" t="s">
        <v>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4" ht="13.5">
      <c r="A4" s="574" t="s">
        <v>30</v>
      </c>
      <c r="B4" s="577" t="s">
        <v>4</v>
      </c>
      <c r="C4" s="244"/>
      <c r="D4" s="580" t="s">
        <v>31</v>
      </c>
      <c r="E4" s="538" t="s">
        <v>5</v>
      </c>
      <c r="F4" s="539"/>
      <c r="G4" s="511" t="s">
        <v>33</v>
      </c>
      <c r="H4" s="522"/>
      <c r="I4" s="512" t="s">
        <v>32</v>
      </c>
      <c r="J4" s="512"/>
      <c r="K4" s="570" t="s">
        <v>6</v>
      </c>
      <c r="L4" s="539"/>
      <c r="M4" s="522" t="s">
        <v>34</v>
      </c>
      <c r="N4" s="464"/>
    </row>
    <row r="5" spans="1:13" ht="16.5" customHeight="1" thickBot="1">
      <c r="A5" s="575"/>
      <c r="B5" s="578"/>
      <c r="C5" s="194" t="s">
        <v>71</v>
      </c>
      <c r="D5" s="581"/>
      <c r="E5" s="515" t="s">
        <v>7</v>
      </c>
      <c r="F5" s="516"/>
      <c r="G5" s="513"/>
      <c r="H5" s="523"/>
      <c r="I5" s="583"/>
      <c r="J5" s="583"/>
      <c r="K5" s="567" t="s">
        <v>8</v>
      </c>
      <c r="L5" s="516"/>
      <c r="M5" s="566"/>
    </row>
    <row r="6" spans="1:13" ht="13.5">
      <c r="A6" s="575"/>
      <c r="B6" s="578"/>
      <c r="C6" s="246" t="s">
        <v>72</v>
      </c>
      <c r="D6" s="581"/>
      <c r="E6" s="568" t="s">
        <v>73</v>
      </c>
      <c r="F6" s="520" t="s">
        <v>35</v>
      </c>
      <c r="G6" s="79" t="s">
        <v>9</v>
      </c>
      <c r="H6" s="520" t="s">
        <v>35</v>
      </c>
      <c r="I6" s="90" t="s">
        <v>9</v>
      </c>
      <c r="J6" s="520" t="s">
        <v>35</v>
      </c>
      <c r="K6" s="79" t="s">
        <v>9</v>
      </c>
      <c r="L6" s="520" t="s">
        <v>35</v>
      </c>
      <c r="M6" s="566"/>
    </row>
    <row r="7" spans="1:13" ht="14.25" thickBot="1">
      <c r="A7" s="576"/>
      <c r="B7" s="579"/>
      <c r="C7" s="247"/>
      <c r="D7" s="582"/>
      <c r="E7" s="569"/>
      <c r="F7" s="521"/>
      <c r="G7" s="164" t="s">
        <v>10</v>
      </c>
      <c r="H7" s="521"/>
      <c r="I7" s="167" t="s">
        <v>10</v>
      </c>
      <c r="J7" s="521"/>
      <c r="K7" s="92" t="s">
        <v>10</v>
      </c>
      <c r="L7" s="521"/>
      <c r="M7" s="523"/>
    </row>
    <row r="8" spans="1:13" ht="14.25" thickBot="1">
      <c r="A8" s="356">
        <v>1</v>
      </c>
      <c r="B8" s="357" t="s">
        <v>11</v>
      </c>
      <c r="C8" s="358" t="s">
        <v>12</v>
      </c>
      <c r="D8" s="359" t="s">
        <v>13</v>
      </c>
      <c r="E8" s="360" t="s">
        <v>14</v>
      </c>
      <c r="F8" s="166" t="s">
        <v>15</v>
      </c>
      <c r="G8" s="258" t="s">
        <v>16</v>
      </c>
      <c r="H8" s="166" t="s">
        <v>17</v>
      </c>
      <c r="I8" s="258" t="s">
        <v>18</v>
      </c>
      <c r="J8" s="166" t="s">
        <v>19</v>
      </c>
      <c r="K8" s="258" t="s">
        <v>20</v>
      </c>
      <c r="L8" s="166" t="s">
        <v>21</v>
      </c>
      <c r="M8" s="166" t="s">
        <v>22</v>
      </c>
    </row>
    <row r="9" spans="1:13" s="26" customFormat="1" ht="48" customHeight="1" thickBot="1">
      <c r="A9" s="354">
        <v>1</v>
      </c>
      <c r="B9" s="202" t="s">
        <v>29</v>
      </c>
      <c r="C9" s="469" t="s">
        <v>131</v>
      </c>
      <c r="D9" s="35" t="s">
        <v>36</v>
      </c>
      <c r="E9" s="35"/>
      <c r="F9" s="46">
        <v>46</v>
      </c>
      <c r="G9" s="491">
        <v>420</v>
      </c>
      <c r="H9" s="42">
        <f>F9*G9</f>
        <v>19320</v>
      </c>
      <c r="I9" s="493">
        <v>50</v>
      </c>
      <c r="J9" s="42">
        <f>F9*I9</f>
        <v>2300</v>
      </c>
      <c r="K9" s="42">
        <v>5</v>
      </c>
      <c r="L9" s="42">
        <f>F9*K9</f>
        <v>230</v>
      </c>
      <c r="M9" s="355">
        <f>H9+J9+L9</f>
        <v>21850</v>
      </c>
    </row>
    <row r="10" spans="1:13" s="26" customFormat="1" ht="48" customHeight="1" thickBot="1">
      <c r="A10" s="211">
        <v>2</v>
      </c>
      <c r="B10" s="589" t="s">
        <v>29</v>
      </c>
      <c r="C10" s="590" t="s">
        <v>132</v>
      </c>
      <c r="D10" s="133" t="s">
        <v>36</v>
      </c>
      <c r="E10" s="222"/>
      <c r="F10" s="126">
        <v>42</v>
      </c>
      <c r="G10" s="492">
        <v>495</v>
      </c>
      <c r="H10" s="130">
        <f>F10*G10</f>
        <v>20790</v>
      </c>
      <c r="I10" s="494">
        <v>50</v>
      </c>
      <c r="J10" s="130">
        <f>F10*I10</f>
        <v>2100</v>
      </c>
      <c r="K10" s="130">
        <v>5</v>
      </c>
      <c r="L10" s="130">
        <f>F10*K10</f>
        <v>210</v>
      </c>
      <c r="M10" s="131">
        <f>H10+J10+L10</f>
        <v>23100</v>
      </c>
    </row>
    <row r="11" spans="1:13" s="26" customFormat="1" ht="47.25" customHeight="1" thickBot="1">
      <c r="A11" s="354">
        <v>3</v>
      </c>
      <c r="B11" s="202" t="s">
        <v>29</v>
      </c>
      <c r="C11" s="469" t="s">
        <v>133</v>
      </c>
      <c r="D11" s="35" t="s">
        <v>36</v>
      </c>
      <c r="E11" s="182"/>
      <c r="F11" s="46">
        <v>4</v>
      </c>
      <c r="G11" s="491">
        <v>565</v>
      </c>
      <c r="H11" s="42">
        <f>F11*G11</f>
        <v>2260</v>
      </c>
      <c r="I11" s="493">
        <v>50</v>
      </c>
      <c r="J11" s="42">
        <f>F11*I11</f>
        <v>200</v>
      </c>
      <c r="K11" s="42">
        <v>5</v>
      </c>
      <c r="L11" s="42">
        <f>F11*K11</f>
        <v>20</v>
      </c>
      <c r="M11" s="355">
        <f>H11+J11+L11</f>
        <v>2480</v>
      </c>
    </row>
    <row r="12" spans="1:13" s="26" customFormat="1" ht="27">
      <c r="A12" s="210">
        <v>4</v>
      </c>
      <c r="B12" s="321" t="s">
        <v>105</v>
      </c>
      <c r="C12" s="470" t="s">
        <v>136</v>
      </c>
      <c r="D12" s="323" t="s">
        <v>76</v>
      </c>
      <c r="E12" s="116"/>
      <c r="F12" s="324">
        <v>120</v>
      </c>
      <c r="G12" s="325"/>
      <c r="H12" s="326"/>
      <c r="I12" s="324"/>
      <c r="J12" s="324"/>
      <c r="K12" s="324"/>
      <c r="L12" s="324"/>
      <c r="M12" s="327"/>
    </row>
    <row r="13" spans="1:13" s="26" customFormat="1" ht="13.5">
      <c r="A13" s="96"/>
      <c r="B13" s="174"/>
      <c r="C13" s="81" t="s">
        <v>24</v>
      </c>
      <c r="D13" s="175" t="s">
        <v>25</v>
      </c>
      <c r="E13" s="176">
        <v>1.35</v>
      </c>
      <c r="F13" s="83">
        <f>F12*E13</f>
        <v>162</v>
      </c>
      <c r="G13" s="177"/>
      <c r="H13" s="178"/>
      <c r="I13" s="495">
        <v>1.5</v>
      </c>
      <c r="J13" s="83">
        <f>F13*I13</f>
        <v>243</v>
      </c>
      <c r="K13" s="83"/>
      <c r="L13" s="83"/>
      <c r="M13" s="179">
        <f>H13+J13+L13</f>
        <v>243</v>
      </c>
    </row>
    <row r="14" spans="1:13" s="26" customFormat="1" ht="13.5">
      <c r="A14" s="96"/>
      <c r="B14" s="223"/>
      <c r="C14" s="81" t="s">
        <v>45</v>
      </c>
      <c r="D14" s="175"/>
      <c r="E14" s="82"/>
      <c r="F14" s="83"/>
      <c r="G14" s="83"/>
      <c r="H14" s="83"/>
      <c r="I14" s="83"/>
      <c r="J14" s="83"/>
      <c r="K14" s="83"/>
      <c r="L14" s="83"/>
      <c r="M14" s="179"/>
    </row>
    <row r="15" spans="1:13" s="26" customFormat="1" ht="13.5">
      <c r="A15" s="96"/>
      <c r="B15" s="223"/>
      <c r="C15" s="81" t="s">
        <v>137</v>
      </c>
      <c r="D15" s="175" t="s">
        <v>76</v>
      </c>
      <c r="E15" s="82">
        <v>0.946</v>
      </c>
      <c r="F15" s="83">
        <f>F12*E15</f>
        <v>113.52</v>
      </c>
      <c r="G15" s="495">
        <f>3.12*1.1</f>
        <v>3.4320000000000004</v>
      </c>
      <c r="H15" s="83">
        <f>F15*G15</f>
        <v>389.60064000000006</v>
      </c>
      <c r="I15" s="83"/>
      <c r="J15" s="83"/>
      <c r="K15" s="83"/>
      <c r="L15" s="83"/>
      <c r="M15" s="179">
        <f>H15+J15+L15</f>
        <v>389.60064000000006</v>
      </c>
    </row>
    <row r="16" spans="1:13" s="26" customFormat="1" ht="13.5">
      <c r="A16" s="96"/>
      <c r="B16" s="223"/>
      <c r="C16" s="81" t="s">
        <v>134</v>
      </c>
      <c r="D16" s="175" t="s">
        <v>36</v>
      </c>
      <c r="E16" s="82"/>
      <c r="F16" s="83">
        <v>20</v>
      </c>
      <c r="G16" s="495">
        <v>0.35</v>
      </c>
      <c r="H16" s="83">
        <f>F16*G16</f>
        <v>7</v>
      </c>
      <c r="I16" s="83"/>
      <c r="J16" s="83"/>
      <c r="K16" s="83"/>
      <c r="L16" s="83"/>
      <c r="M16" s="179">
        <f>H16+J16+L16</f>
        <v>7</v>
      </c>
    </row>
    <row r="17" spans="1:13" s="26" customFormat="1" ht="13.5">
      <c r="A17" s="96"/>
      <c r="B17" s="223"/>
      <c r="C17" s="81" t="s">
        <v>144</v>
      </c>
      <c r="D17" s="175" t="s">
        <v>36</v>
      </c>
      <c r="E17" s="82"/>
      <c r="F17" s="83">
        <v>6</v>
      </c>
      <c r="G17" s="496">
        <v>0.7</v>
      </c>
      <c r="H17" s="83">
        <f>F17*G17</f>
        <v>4.199999999999999</v>
      </c>
      <c r="I17" s="83"/>
      <c r="J17" s="83"/>
      <c r="K17" s="83"/>
      <c r="L17" s="83"/>
      <c r="M17" s="179">
        <f>H17+J17+L17</f>
        <v>4.199999999999999</v>
      </c>
    </row>
    <row r="18" spans="1:13" s="26" customFormat="1" ht="14.25" thickBot="1">
      <c r="A18" s="98"/>
      <c r="B18" s="328"/>
      <c r="C18" s="114" t="s">
        <v>46</v>
      </c>
      <c r="D18" s="329" t="s">
        <v>3</v>
      </c>
      <c r="E18" s="117">
        <v>1</v>
      </c>
      <c r="F18" s="330">
        <f>F12*E18</f>
        <v>120</v>
      </c>
      <c r="G18" s="497">
        <v>0.75</v>
      </c>
      <c r="H18" s="330">
        <f>F18*G18</f>
        <v>90</v>
      </c>
      <c r="I18" s="330"/>
      <c r="J18" s="330"/>
      <c r="K18" s="330"/>
      <c r="L18" s="330"/>
      <c r="M18" s="331">
        <f>H18+J18+L18</f>
        <v>90</v>
      </c>
    </row>
    <row r="19" spans="1:13" s="26" customFormat="1" ht="27">
      <c r="A19" s="305">
        <v>5</v>
      </c>
      <c r="B19" s="314" t="s">
        <v>105</v>
      </c>
      <c r="C19" s="315" t="s">
        <v>138</v>
      </c>
      <c r="D19" s="316" t="s">
        <v>76</v>
      </c>
      <c r="E19" s="112"/>
      <c r="F19" s="317">
        <v>80</v>
      </c>
      <c r="G19" s="318"/>
      <c r="H19" s="319"/>
      <c r="I19" s="317"/>
      <c r="J19" s="317"/>
      <c r="K19" s="317"/>
      <c r="L19" s="317"/>
      <c r="M19" s="320"/>
    </row>
    <row r="20" spans="1:13" s="26" customFormat="1" ht="13.5">
      <c r="A20" s="96"/>
      <c r="B20" s="174"/>
      <c r="C20" s="81" t="s">
        <v>24</v>
      </c>
      <c r="D20" s="175" t="s">
        <v>25</v>
      </c>
      <c r="E20" s="176">
        <v>1.35</v>
      </c>
      <c r="F20" s="83">
        <f>F19*E20</f>
        <v>108</v>
      </c>
      <c r="G20" s="177"/>
      <c r="H20" s="178"/>
      <c r="I20" s="495">
        <v>1.5</v>
      </c>
      <c r="J20" s="83">
        <f>F20*I20</f>
        <v>162</v>
      </c>
      <c r="K20" s="83"/>
      <c r="L20" s="83"/>
      <c r="M20" s="179">
        <f aca="true" t="shared" si="0" ref="M20:M25">H20+J20+L20</f>
        <v>162</v>
      </c>
    </row>
    <row r="21" spans="1:13" s="26" customFormat="1" ht="13.5">
      <c r="A21" s="96"/>
      <c r="B21" s="223"/>
      <c r="C21" s="81" t="s">
        <v>45</v>
      </c>
      <c r="D21" s="175"/>
      <c r="E21" s="82"/>
      <c r="F21" s="83"/>
      <c r="G21" s="83"/>
      <c r="H21" s="83"/>
      <c r="I21" s="83"/>
      <c r="J21" s="83"/>
      <c r="K21" s="83"/>
      <c r="L21" s="83"/>
      <c r="M21" s="179">
        <f t="shared" si="0"/>
        <v>0</v>
      </c>
    </row>
    <row r="22" spans="1:13" s="26" customFormat="1" ht="13.5">
      <c r="A22" s="96"/>
      <c r="B22" s="223"/>
      <c r="C22" s="81" t="s">
        <v>139</v>
      </c>
      <c r="D22" s="175" t="s">
        <v>76</v>
      </c>
      <c r="E22" s="82">
        <v>0.946</v>
      </c>
      <c r="F22" s="83">
        <f>F19*E22</f>
        <v>75.67999999999999</v>
      </c>
      <c r="G22" s="495">
        <f>1.89*1.1</f>
        <v>2.079</v>
      </c>
      <c r="H22" s="83">
        <f>F22*G22</f>
        <v>157.33872</v>
      </c>
      <c r="I22" s="83"/>
      <c r="J22" s="83"/>
      <c r="K22" s="83"/>
      <c r="L22" s="83"/>
      <c r="M22" s="179">
        <f t="shared" si="0"/>
        <v>157.33872</v>
      </c>
    </row>
    <row r="23" spans="1:13" s="26" customFormat="1" ht="13.5">
      <c r="A23" s="96"/>
      <c r="B23" s="223"/>
      <c r="C23" s="81" t="s">
        <v>135</v>
      </c>
      <c r="D23" s="175" t="s">
        <v>36</v>
      </c>
      <c r="E23" s="82"/>
      <c r="F23" s="83">
        <v>15</v>
      </c>
      <c r="G23" s="495">
        <v>0.25</v>
      </c>
      <c r="H23" s="83">
        <f>F23*G23</f>
        <v>3.75</v>
      </c>
      <c r="I23" s="83"/>
      <c r="J23" s="83"/>
      <c r="K23" s="83"/>
      <c r="L23" s="83"/>
      <c r="M23" s="179">
        <f t="shared" si="0"/>
        <v>3.75</v>
      </c>
    </row>
    <row r="24" spans="1:13" s="26" customFormat="1" ht="13.5">
      <c r="A24" s="96"/>
      <c r="B24" s="223"/>
      <c r="C24" s="81" t="s">
        <v>143</v>
      </c>
      <c r="D24" s="175" t="s">
        <v>36</v>
      </c>
      <c r="E24" s="82"/>
      <c r="F24" s="83">
        <v>6</v>
      </c>
      <c r="G24" s="496">
        <v>0.5</v>
      </c>
      <c r="H24" s="83">
        <f>F24*G24</f>
        <v>3</v>
      </c>
      <c r="I24" s="83"/>
      <c r="J24" s="83"/>
      <c r="K24" s="83"/>
      <c r="L24" s="83"/>
      <c r="M24" s="179">
        <f t="shared" si="0"/>
        <v>3</v>
      </c>
    </row>
    <row r="25" spans="1:13" s="26" customFormat="1" ht="14.25" thickBot="1">
      <c r="A25" s="104"/>
      <c r="B25" s="332"/>
      <c r="C25" s="115" t="s">
        <v>46</v>
      </c>
      <c r="D25" s="118" t="s">
        <v>3</v>
      </c>
      <c r="E25" s="86">
        <v>1</v>
      </c>
      <c r="F25" s="333">
        <f>F19*E25</f>
        <v>80</v>
      </c>
      <c r="G25" s="498">
        <v>0.75</v>
      </c>
      <c r="H25" s="333">
        <f>F25*G25</f>
        <v>60</v>
      </c>
      <c r="I25" s="333"/>
      <c r="J25" s="333"/>
      <c r="K25" s="333"/>
      <c r="L25" s="333"/>
      <c r="M25" s="334">
        <f t="shared" si="0"/>
        <v>60</v>
      </c>
    </row>
    <row r="26" spans="1:13" s="26" customFormat="1" ht="27">
      <c r="A26" s="210">
        <v>6</v>
      </c>
      <c r="B26" s="321" t="s">
        <v>51</v>
      </c>
      <c r="C26" s="322" t="s">
        <v>140</v>
      </c>
      <c r="D26" s="323" t="s">
        <v>76</v>
      </c>
      <c r="E26" s="116"/>
      <c r="F26" s="324">
        <v>58</v>
      </c>
      <c r="G26" s="325"/>
      <c r="H26" s="326"/>
      <c r="I26" s="324"/>
      <c r="J26" s="324"/>
      <c r="K26" s="324"/>
      <c r="L26" s="324"/>
      <c r="M26" s="327"/>
    </row>
    <row r="27" spans="1:13" s="26" customFormat="1" ht="13.5">
      <c r="A27" s="96"/>
      <c r="B27" s="174"/>
      <c r="C27" s="81" t="s">
        <v>44</v>
      </c>
      <c r="D27" s="175" t="s">
        <v>25</v>
      </c>
      <c r="E27" s="82">
        <v>1.17</v>
      </c>
      <c r="F27" s="82">
        <f>F26*E27</f>
        <v>67.86</v>
      </c>
      <c r="G27" s="177"/>
      <c r="H27" s="178"/>
      <c r="I27" s="495">
        <v>1.5</v>
      </c>
      <c r="J27" s="83">
        <f>F27*I27</f>
        <v>101.78999999999999</v>
      </c>
      <c r="K27" s="83"/>
      <c r="L27" s="83"/>
      <c r="M27" s="179">
        <f>H27+J27+L27</f>
        <v>101.78999999999999</v>
      </c>
    </row>
    <row r="28" spans="1:13" s="26" customFormat="1" ht="13.5">
      <c r="A28" s="96"/>
      <c r="B28" s="223"/>
      <c r="C28" s="81" t="s">
        <v>45</v>
      </c>
      <c r="D28" s="175"/>
      <c r="E28" s="82"/>
      <c r="F28" s="82"/>
      <c r="G28" s="83"/>
      <c r="H28" s="83"/>
      <c r="I28" s="83"/>
      <c r="J28" s="83"/>
      <c r="K28" s="83"/>
      <c r="L28" s="83"/>
      <c r="M28" s="179"/>
    </row>
    <row r="29" spans="1:13" s="26" customFormat="1" ht="13.5">
      <c r="A29" s="96"/>
      <c r="B29" s="223"/>
      <c r="C29" s="81" t="s">
        <v>141</v>
      </c>
      <c r="D29" s="175" t="s">
        <v>76</v>
      </c>
      <c r="E29" s="82">
        <v>0.938</v>
      </c>
      <c r="F29" s="82">
        <f>F26*E29</f>
        <v>54.403999999999996</v>
      </c>
      <c r="G29" s="495">
        <f>1.24*1.1</f>
        <v>1.364</v>
      </c>
      <c r="H29" s="83">
        <f>F29*G29</f>
        <v>74.207056</v>
      </c>
      <c r="I29" s="83"/>
      <c r="J29" s="83"/>
      <c r="K29" s="83"/>
      <c r="L29" s="83"/>
      <c r="M29" s="179">
        <f>H29+J29+L29</f>
        <v>74.207056</v>
      </c>
    </row>
    <row r="30" spans="1:13" s="26" customFormat="1" ht="13.5">
      <c r="A30" s="96"/>
      <c r="B30" s="223"/>
      <c r="C30" s="81" t="s">
        <v>142</v>
      </c>
      <c r="D30" s="175" t="s">
        <v>36</v>
      </c>
      <c r="E30" s="82"/>
      <c r="F30" s="82">
        <v>10</v>
      </c>
      <c r="G30" s="495">
        <v>0.1</v>
      </c>
      <c r="H30" s="83">
        <f>F30*G30</f>
        <v>1</v>
      </c>
      <c r="I30" s="83"/>
      <c r="J30" s="83"/>
      <c r="K30" s="83"/>
      <c r="L30" s="83"/>
      <c r="M30" s="179">
        <f>H30+J30+L30</f>
        <v>1</v>
      </c>
    </row>
    <row r="31" spans="1:13" s="26" customFormat="1" ht="14.25" thickBot="1">
      <c r="A31" s="98"/>
      <c r="B31" s="328"/>
      <c r="C31" s="114" t="s">
        <v>46</v>
      </c>
      <c r="D31" s="329" t="s">
        <v>3</v>
      </c>
      <c r="E31" s="117">
        <v>1</v>
      </c>
      <c r="F31" s="117">
        <f>F26*E31</f>
        <v>58</v>
      </c>
      <c r="G31" s="497">
        <v>0.75</v>
      </c>
      <c r="H31" s="330">
        <f>F31*G31</f>
        <v>43.5</v>
      </c>
      <c r="I31" s="330"/>
      <c r="J31" s="330"/>
      <c r="K31" s="330"/>
      <c r="L31" s="330"/>
      <c r="M31" s="331">
        <f>H31+J31+L31</f>
        <v>43.5</v>
      </c>
    </row>
    <row r="32" spans="1:13" s="26" customFormat="1" ht="27.75" customHeight="1" thickBot="1">
      <c r="A32" s="354">
        <v>7</v>
      </c>
      <c r="B32" s="31" t="s">
        <v>29</v>
      </c>
      <c r="C32" s="207" t="s">
        <v>145</v>
      </c>
      <c r="D32" s="35" t="s">
        <v>36</v>
      </c>
      <c r="E32" s="336"/>
      <c r="F32" s="182">
        <v>2</v>
      </c>
      <c r="G32" s="493">
        <v>70</v>
      </c>
      <c r="H32" s="176">
        <f aca="true" t="shared" si="1" ref="H32:H37">F32*G32</f>
        <v>140</v>
      </c>
      <c r="I32" s="499">
        <v>25</v>
      </c>
      <c r="J32" s="29">
        <f aca="true" t="shared" si="2" ref="J32:J37">F32*I32</f>
        <v>50</v>
      </c>
      <c r="K32" s="29">
        <v>5</v>
      </c>
      <c r="L32" s="29">
        <f>F32*K32</f>
        <v>10</v>
      </c>
      <c r="M32" s="337">
        <f aca="true" t="shared" si="3" ref="M32:M37">H32+J32+L32</f>
        <v>200</v>
      </c>
    </row>
    <row r="33" spans="1:13" s="26" customFormat="1" ht="27.75" thickBot="1">
      <c r="A33" s="211">
        <v>8</v>
      </c>
      <c r="B33" s="591" t="s">
        <v>29</v>
      </c>
      <c r="C33" s="592" t="s">
        <v>146</v>
      </c>
      <c r="D33" s="133" t="s">
        <v>36</v>
      </c>
      <c r="E33" s="339"/>
      <c r="F33" s="222">
        <v>1</v>
      </c>
      <c r="G33" s="494">
        <v>80</v>
      </c>
      <c r="H33" s="215">
        <f t="shared" si="1"/>
        <v>80</v>
      </c>
      <c r="I33" s="490">
        <v>25</v>
      </c>
      <c r="J33" s="120">
        <f t="shared" si="2"/>
        <v>25</v>
      </c>
      <c r="K33" s="120">
        <v>5</v>
      </c>
      <c r="L33" s="120">
        <f>F33*K33</f>
        <v>5</v>
      </c>
      <c r="M33" s="340">
        <f t="shared" si="3"/>
        <v>110</v>
      </c>
    </row>
    <row r="34" spans="1:13" s="26" customFormat="1" ht="27.75" thickBot="1">
      <c r="A34" s="354">
        <v>9</v>
      </c>
      <c r="B34" s="31" t="s">
        <v>29</v>
      </c>
      <c r="C34" s="207" t="s">
        <v>147</v>
      </c>
      <c r="D34" s="35" t="s">
        <v>36</v>
      </c>
      <c r="E34" s="336"/>
      <c r="F34" s="182">
        <v>2</v>
      </c>
      <c r="G34" s="493">
        <v>90</v>
      </c>
      <c r="H34" s="176">
        <f t="shared" si="1"/>
        <v>180</v>
      </c>
      <c r="I34" s="499">
        <v>25</v>
      </c>
      <c r="J34" s="29">
        <f t="shared" si="2"/>
        <v>50</v>
      </c>
      <c r="K34" s="29">
        <v>5</v>
      </c>
      <c r="L34" s="29">
        <f>F34*K34</f>
        <v>10</v>
      </c>
      <c r="M34" s="337">
        <f t="shared" si="3"/>
        <v>240</v>
      </c>
    </row>
    <row r="35" spans="1:13" s="26" customFormat="1" ht="27.75" thickBot="1">
      <c r="A35" s="211">
        <v>10</v>
      </c>
      <c r="B35" s="591" t="s">
        <v>29</v>
      </c>
      <c r="C35" s="592" t="s">
        <v>148</v>
      </c>
      <c r="D35" s="133" t="s">
        <v>36</v>
      </c>
      <c r="E35" s="339"/>
      <c r="F35" s="222">
        <v>3</v>
      </c>
      <c r="G35" s="494">
        <v>105</v>
      </c>
      <c r="H35" s="215">
        <f t="shared" si="1"/>
        <v>315</v>
      </c>
      <c r="I35" s="490">
        <v>25</v>
      </c>
      <c r="J35" s="120">
        <f t="shared" si="2"/>
        <v>75</v>
      </c>
      <c r="K35" s="120">
        <v>5</v>
      </c>
      <c r="L35" s="120">
        <f>F35*K35</f>
        <v>15</v>
      </c>
      <c r="M35" s="340">
        <f t="shared" si="3"/>
        <v>405</v>
      </c>
    </row>
    <row r="36" spans="1:13" s="26" customFormat="1" ht="27.75" thickBot="1">
      <c r="A36" s="354">
        <v>11</v>
      </c>
      <c r="B36" s="31" t="s">
        <v>29</v>
      </c>
      <c r="C36" s="207" t="s">
        <v>149</v>
      </c>
      <c r="D36" s="35" t="s">
        <v>36</v>
      </c>
      <c r="E36" s="336"/>
      <c r="F36" s="182">
        <v>3</v>
      </c>
      <c r="G36" s="493">
        <v>115</v>
      </c>
      <c r="H36" s="176">
        <f t="shared" si="1"/>
        <v>345</v>
      </c>
      <c r="I36" s="499">
        <v>25</v>
      </c>
      <c r="J36" s="29">
        <f t="shared" si="2"/>
        <v>75</v>
      </c>
      <c r="K36" s="29">
        <v>5</v>
      </c>
      <c r="L36" s="29">
        <f>F36*K36</f>
        <v>15</v>
      </c>
      <c r="M36" s="337">
        <f t="shared" si="3"/>
        <v>435</v>
      </c>
    </row>
    <row r="37" spans="1:13" s="26" customFormat="1" ht="27.75" thickBot="1">
      <c r="A37" s="211">
        <v>12</v>
      </c>
      <c r="B37" s="591" t="s">
        <v>29</v>
      </c>
      <c r="C37" s="592" t="s">
        <v>150</v>
      </c>
      <c r="D37" s="133" t="s">
        <v>36</v>
      </c>
      <c r="E37" s="339"/>
      <c r="F37" s="222">
        <v>1</v>
      </c>
      <c r="G37" s="494">
        <v>130</v>
      </c>
      <c r="H37" s="215">
        <f t="shared" si="1"/>
        <v>130</v>
      </c>
      <c r="I37" s="490">
        <v>25</v>
      </c>
      <c r="J37" s="120">
        <f t="shared" si="2"/>
        <v>25</v>
      </c>
      <c r="K37" s="120">
        <v>5</v>
      </c>
      <c r="L37" s="120">
        <f>F37*K37</f>
        <v>5</v>
      </c>
      <c r="M37" s="340">
        <f t="shared" si="3"/>
        <v>160</v>
      </c>
    </row>
    <row r="38" spans="1:13" s="26" customFormat="1" ht="27">
      <c r="A38" s="305">
        <v>13</v>
      </c>
      <c r="B38" s="314" t="s">
        <v>52</v>
      </c>
      <c r="C38" s="315" t="s">
        <v>167</v>
      </c>
      <c r="D38" s="341" t="s">
        <v>76</v>
      </c>
      <c r="E38" s="113"/>
      <c r="F38" s="317">
        <v>120</v>
      </c>
      <c r="G38" s="342"/>
      <c r="H38" s="343"/>
      <c r="I38" s="344"/>
      <c r="J38" s="344"/>
      <c r="K38" s="344"/>
      <c r="L38" s="344"/>
      <c r="M38" s="335"/>
    </row>
    <row r="39" spans="1:13" s="26" customFormat="1" ht="13.5" customHeight="1">
      <c r="A39" s="96"/>
      <c r="B39" s="174"/>
      <c r="C39" s="81" t="s">
        <v>44</v>
      </c>
      <c r="D39" s="175" t="s">
        <v>25</v>
      </c>
      <c r="E39" s="82">
        <v>1.43</v>
      </c>
      <c r="F39" s="82">
        <f>F38*E39</f>
        <v>171.6</v>
      </c>
      <c r="G39" s="177"/>
      <c r="H39" s="178"/>
      <c r="I39" s="495">
        <v>1.5</v>
      </c>
      <c r="J39" s="83">
        <f>F39*I39</f>
        <v>257.4</v>
      </c>
      <c r="K39" s="83"/>
      <c r="L39" s="83"/>
      <c r="M39" s="179">
        <f>H39+J39+L39</f>
        <v>257.4</v>
      </c>
    </row>
    <row r="40" spans="1:13" s="26" customFormat="1" ht="13.5">
      <c r="A40" s="96"/>
      <c r="B40" s="223"/>
      <c r="C40" s="81" t="s">
        <v>45</v>
      </c>
      <c r="D40" s="175"/>
      <c r="E40" s="82"/>
      <c r="F40" s="82"/>
      <c r="G40" s="83"/>
      <c r="H40" s="83"/>
      <c r="I40" s="83"/>
      <c r="J40" s="83"/>
      <c r="K40" s="83"/>
      <c r="L40" s="83"/>
      <c r="M40" s="179"/>
    </row>
    <row r="41" spans="1:13" s="26" customFormat="1" ht="13.5">
      <c r="A41" s="96"/>
      <c r="B41" s="223"/>
      <c r="C41" s="81" t="s">
        <v>151</v>
      </c>
      <c r="D41" s="175" t="s">
        <v>76</v>
      </c>
      <c r="E41" s="82">
        <v>0.929</v>
      </c>
      <c r="F41" s="82">
        <f>F38*E41</f>
        <v>111.48</v>
      </c>
      <c r="G41" s="495">
        <f>0.9*1.1</f>
        <v>0.9900000000000001</v>
      </c>
      <c r="H41" s="83">
        <f>F41*G41</f>
        <v>110.36520000000002</v>
      </c>
      <c r="I41" s="83"/>
      <c r="J41" s="83"/>
      <c r="K41" s="83"/>
      <c r="L41" s="83"/>
      <c r="M41" s="179">
        <f>H41+J41+L41</f>
        <v>110.36520000000002</v>
      </c>
    </row>
    <row r="42" spans="1:13" s="26" customFormat="1" ht="14.25" thickBot="1">
      <c r="A42" s="104"/>
      <c r="B42" s="332"/>
      <c r="C42" s="115" t="s">
        <v>46</v>
      </c>
      <c r="D42" s="118" t="s">
        <v>3</v>
      </c>
      <c r="E42" s="86">
        <v>0.5</v>
      </c>
      <c r="F42" s="86">
        <f>F38*E42</f>
        <v>60</v>
      </c>
      <c r="G42" s="498">
        <v>0.75</v>
      </c>
      <c r="H42" s="333">
        <f>F42*G42</f>
        <v>45</v>
      </c>
      <c r="I42" s="333"/>
      <c r="J42" s="333"/>
      <c r="K42" s="333"/>
      <c r="L42" s="333"/>
      <c r="M42" s="334">
        <f>H42+J42+L42</f>
        <v>45</v>
      </c>
    </row>
    <row r="43" spans="1:13" s="26" customFormat="1" ht="27">
      <c r="A43" s="210">
        <v>14</v>
      </c>
      <c r="B43" s="321" t="s">
        <v>84</v>
      </c>
      <c r="C43" s="322" t="s">
        <v>152</v>
      </c>
      <c r="D43" s="345" t="s">
        <v>76</v>
      </c>
      <c r="E43" s="345"/>
      <c r="F43" s="324">
        <v>160</v>
      </c>
      <c r="G43" s="346"/>
      <c r="H43" s="347"/>
      <c r="I43" s="348"/>
      <c r="J43" s="348"/>
      <c r="K43" s="348"/>
      <c r="L43" s="348"/>
      <c r="M43" s="349"/>
    </row>
    <row r="44" spans="1:13" s="26" customFormat="1" ht="13.5">
      <c r="A44" s="96"/>
      <c r="B44" s="174"/>
      <c r="C44" s="81" t="s">
        <v>44</v>
      </c>
      <c r="D44" s="175" t="s">
        <v>25</v>
      </c>
      <c r="E44" s="82">
        <v>1.82</v>
      </c>
      <c r="F44" s="82">
        <f>F43*E44</f>
        <v>291.2</v>
      </c>
      <c r="G44" s="177"/>
      <c r="H44" s="178"/>
      <c r="I44" s="495">
        <v>1.5</v>
      </c>
      <c r="J44" s="83">
        <f>F44*I44</f>
        <v>436.79999999999995</v>
      </c>
      <c r="K44" s="83"/>
      <c r="L44" s="83"/>
      <c r="M44" s="179">
        <f>H44+J44+L44</f>
        <v>436.79999999999995</v>
      </c>
    </row>
    <row r="45" spans="1:13" s="26" customFormat="1" ht="13.5">
      <c r="A45" s="96"/>
      <c r="B45" s="223"/>
      <c r="C45" s="81" t="s">
        <v>45</v>
      </c>
      <c r="D45" s="175"/>
      <c r="E45" s="82"/>
      <c r="F45" s="82"/>
      <c r="G45" s="83"/>
      <c r="H45" s="83"/>
      <c r="I45" s="83"/>
      <c r="J45" s="83"/>
      <c r="K45" s="83"/>
      <c r="L45" s="83"/>
      <c r="M45" s="179"/>
    </row>
    <row r="46" spans="1:17" s="26" customFormat="1" ht="13.5">
      <c r="A46" s="96"/>
      <c r="B46" s="223"/>
      <c r="C46" s="81" t="s">
        <v>153</v>
      </c>
      <c r="D46" s="175" t="s">
        <v>76</v>
      </c>
      <c r="E46" s="82">
        <v>0.899</v>
      </c>
      <c r="F46" s="82">
        <f>F43*E46</f>
        <v>143.84</v>
      </c>
      <c r="G46" s="495">
        <v>0.8</v>
      </c>
      <c r="H46" s="83">
        <f>F46*G46</f>
        <v>115.072</v>
      </c>
      <c r="I46" s="83"/>
      <c r="J46" s="83"/>
      <c r="K46" s="83"/>
      <c r="L46" s="83"/>
      <c r="M46" s="179">
        <f>H46+J46+L46</f>
        <v>115.072</v>
      </c>
      <c r="P46" s="26">
        <v>5</v>
      </c>
      <c r="Q46" s="26">
        <f>O46*P46</f>
        <v>0</v>
      </c>
    </row>
    <row r="47" spans="1:17" s="26" customFormat="1" ht="13.5">
      <c r="A47" s="96"/>
      <c r="B47" s="223"/>
      <c r="C47" s="81" t="s">
        <v>154</v>
      </c>
      <c r="D47" s="175" t="s">
        <v>117</v>
      </c>
      <c r="E47" s="82"/>
      <c r="F47" s="82">
        <v>135</v>
      </c>
      <c r="G47" s="495">
        <v>75</v>
      </c>
      <c r="H47" s="83">
        <f>F47*G47</f>
        <v>10125</v>
      </c>
      <c r="I47" s="83"/>
      <c r="J47" s="83"/>
      <c r="K47" s="83"/>
      <c r="L47" s="83"/>
      <c r="M47" s="179">
        <f>H47+J47+L47</f>
        <v>10125</v>
      </c>
      <c r="P47" s="26">
        <v>80</v>
      </c>
      <c r="Q47" s="26">
        <f>O47*P47</f>
        <v>0</v>
      </c>
    </row>
    <row r="48" spans="1:17" s="26" customFormat="1" ht="14.25" thickBot="1">
      <c r="A48" s="98"/>
      <c r="B48" s="328"/>
      <c r="C48" s="114" t="s">
        <v>46</v>
      </c>
      <c r="D48" s="329" t="s">
        <v>3</v>
      </c>
      <c r="E48" s="117">
        <v>0.5</v>
      </c>
      <c r="F48" s="117">
        <f>F43*E48</f>
        <v>80</v>
      </c>
      <c r="G48" s="497">
        <v>0.75</v>
      </c>
      <c r="H48" s="330">
        <f>F48*G48</f>
        <v>60</v>
      </c>
      <c r="I48" s="330"/>
      <c r="J48" s="330"/>
      <c r="K48" s="330"/>
      <c r="L48" s="330"/>
      <c r="M48" s="331">
        <f>H48+J48+L48</f>
        <v>60</v>
      </c>
      <c r="P48" s="26">
        <v>5</v>
      </c>
      <c r="Q48" s="26">
        <f>O48*P48</f>
        <v>0</v>
      </c>
    </row>
    <row r="49" spans="1:18" s="26" customFormat="1" ht="13.5">
      <c r="A49" s="354">
        <v>15</v>
      </c>
      <c r="B49" s="12" t="s">
        <v>65</v>
      </c>
      <c r="C49" s="181" t="s">
        <v>63</v>
      </c>
      <c r="D49" s="35" t="s">
        <v>36</v>
      </c>
      <c r="E49" s="182"/>
      <c r="F49" s="46">
        <v>92</v>
      </c>
      <c r="G49" s="57"/>
      <c r="H49" s="29"/>
      <c r="I49" s="29"/>
      <c r="J49" s="29"/>
      <c r="K49" s="29"/>
      <c r="L49" s="29"/>
      <c r="M49" s="129"/>
      <c r="Q49" s="26">
        <f>SUM(Q46:Q48)</f>
        <v>0</v>
      </c>
      <c r="R49" s="26">
        <f>Q49*92</f>
        <v>0</v>
      </c>
    </row>
    <row r="50" spans="1:13" s="26" customFormat="1" ht="13.5">
      <c r="A50" s="96"/>
      <c r="B50" s="3"/>
      <c r="C50" s="16" t="s">
        <v>44</v>
      </c>
      <c r="D50" s="3" t="s">
        <v>25</v>
      </c>
      <c r="E50" s="32">
        <v>1</v>
      </c>
      <c r="F50" s="44">
        <f>F49*E50</f>
        <v>92</v>
      </c>
      <c r="G50" s="56"/>
      <c r="H50" s="184"/>
      <c r="I50" s="478">
        <v>8</v>
      </c>
      <c r="J50" s="56">
        <f>F50*I50</f>
        <v>736</v>
      </c>
      <c r="K50" s="56"/>
      <c r="L50" s="56"/>
      <c r="M50" s="97">
        <f>H50+J50+L50</f>
        <v>736</v>
      </c>
    </row>
    <row r="51" spans="1:13" s="26" customFormat="1" ht="14.25" thickBot="1">
      <c r="A51" s="104"/>
      <c r="B51" s="18"/>
      <c r="C51" s="20" t="s">
        <v>40</v>
      </c>
      <c r="D51" s="18" t="s">
        <v>3</v>
      </c>
      <c r="E51" s="21">
        <v>0.493</v>
      </c>
      <c r="F51" s="41">
        <f>F49*E51</f>
        <v>45.356</v>
      </c>
      <c r="G51" s="49"/>
      <c r="H51" s="49"/>
      <c r="I51" s="49"/>
      <c r="J51" s="49"/>
      <c r="K51" s="481">
        <v>1.5</v>
      </c>
      <c r="L51" s="49">
        <f>F51*K51</f>
        <v>68.034</v>
      </c>
      <c r="M51" s="105">
        <f>H51+J51+L51</f>
        <v>68.034</v>
      </c>
    </row>
    <row r="52" spans="1:13" s="15" customFormat="1" ht="13.5">
      <c r="A52" s="210">
        <v>16</v>
      </c>
      <c r="B52" s="350" t="s">
        <v>98</v>
      </c>
      <c r="C52" s="103" t="s">
        <v>64</v>
      </c>
      <c r="D52" s="212" t="s">
        <v>27</v>
      </c>
      <c r="E52" s="212"/>
      <c r="F52" s="351">
        <f>F49*0.003</f>
        <v>0.276</v>
      </c>
      <c r="G52" s="93"/>
      <c r="H52" s="93"/>
      <c r="I52" s="93"/>
      <c r="J52" s="93"/>
      <c r="K52" s="93"/>
      <c r="L52" s="93"/>
      <c r="M52" s="95"/>
    </row>
    <row r="53" spans="1:13" s="14" customFormat="1" ht="13.5">
      <c r="A53" s="96"/>
      <c r="B53" s="50"/>
      <c r="C53" s="16" t="s">
        <v>44</v>
      </c>
      <c r="D53" s="3" t="s">
        <v>25</v>
      </c>
      <c r="E53" s="3">
        <v>90</v>
      </c>
      <c r="F53" s="44">
        <f>F52*E53</f>
        <v>24.840000000000003</v>
      </c>
      <c r="G53" s="56"/>
      <c r="H53" s="56"/>
      <c r="I53" s="478">
        <v>20</v>
      </c>
      <c r="J53" s="56">
        <f>F53*I53</f>
        <v>496.80000000000007</v>
      </c>
      <c r="K53" s="56"/>
      <c r="L53" s="56"/>
      <c r="M53" s="97">
        <f>H53+J53+L53</f>
        <v>496.80000000000007</v>
      </c>
    </row>
    <row r="54" spans="1:13" s="14" customFormat="1" ht="13.5">
      <c r="A54" s="96"/>
      <c r="B54" s="50"/>
      <c r="C54" s="180" t="s">
        <v>45</v>
      </c>
      <c r="D54" s="3"/>
      <c r="E54" s="3"/>
      <c r="F54" s="44"/>
      <c r="G54" s="56"/>
      <c r="H54" s="56"/>
      <c r="I54" s="56"/>
      <c r="J54" s="56"/>
      <c r="K54" s="56"/>
      <c r="L54" s="56"/>
      <c r="M54" s="97"/>
    </row>
    <row r="55" spans="1:13" s="14" customFormat="1" ht="13.5">
      <c r="A55" s="96"/>
      <c r="B55" s="50"/>
      <c r="C55" s="16" t="s">
        <v>66</v>
      </c>
      <c r="D55" s="3" t="s">
        <v>27</v>
      </c>
      <c r="E55" s="3">
        <v>1</v>
      </c>
      <c r="F55" s="44">
        <f>F52*E55</f>
        <v>0.276</v>
      </c>
      <c r="G55" s="478">
        <v>225</v>
      </c>
      <c r="H55" s="56">
        <f>F55*G55</f>
        <v>62.10000000000001</v>
      </c>
      <c r="I55" s="56"/>
      <c r="J55" s="56"/>
      <c r="K55" s="56"/>
      <c r="L55" s="56"/>
      <c r="M55" s="97">
        <f>H55+J55+L55</f>
        <v>62.10000000000001</v>
      </c>
    </row>
    <row r="56" spans="1:13" s="14" customFormat="1" ht="14.25" thickBot="1">
      <c r="A56" s="352"/>
      <c r="B56" s="183"/>
      <c r="C56" s="353" t="s">
        <v>46</v>
      </c>
      <c r="D56" s="208" t="s">
        <v>3</v>
      </c>
      <c r="E56" s="208">
        <v>0.05</v>
      </c>
      <c r="F56" s="209">
        <f>F52*E56</f>
        <v>0.013800000000000002</v>
      </c>
      <c r="G56" s="500">
        <v>350</v>
      </c>
      <c r="H56" s="156">
        <f>F56*G56</f>
        <v>4.830000000000001</v>
      </c>
      <c r="I56" s="156"/>
      <c r="J56" s="156"/>
      <c r="K56" s="156"/>
      <c r="L56" s="156"/>
      <c r="M56" s="157">
        <f>H56+J56+L56</f>
        <v>4.830000000000001</v>
      </c>
    </row>
    <row r="57" spans="1:13" ht="14.25" thickBot="1">
      <c r="A57" s="123"/>
      <c r="B57" s="145"/>
      <c r="C57" s="133" t="s">
        <v>91</v>
      </c>
      <c r="D57" s="133"/>
      <c r="E57" s="133"/>
      <c r="F57" s="126"/>
      <c r="G57" s="224"/>
      <c r="H57" s="226">
        <f>SUM(H9:H56)</f>
        <v>54915.96361599999</v>
      </c>
      <c r="I57" s="224"/>
      <c r="J57" s="224">
        <f>SUM(J9:J56)</f>
        <v>7333.79</v>
      </c>
      <c r="K57" s="224"/>
      <c r="L57" s="226">
        <f>SUM(L9:L56)</f>
        <v>588.034</v>
      </c>
      <c r="M57" s="225">
        <f>SUM(M9:M56)</f>
        <v>62837.787616</v>
      </c>
    </row>
    <row r="58" spans="1:13" ht="13.5">
      <c r="A58" s="128"/>
      <c r="B58" s="28"/>
      <c r="C58" s="12" t="s">
        <v>37</v>
      </c>
      <c r="D58" s="12"/>
      <c r="E58" s="144">
        <v>0.12</v>
      </c>
      <c r="F58" s="42"/>
      <c r="G58" s="29"/>
      <c r="H58" s="29"/>
      <c r="I58" s="29"/>
      <c r="J58" s="29"/>
      <c r="K58" s="29"/>
      <c r="L58" s="29"/>
      <c r="M58" s="129">
        <f>M57*E58</f>
        <v>7540.53451392</v>
      </c>
    </row>
    <row r="59" spans="1:13" ht="13.5">
      <c r="A59" s="104"/>
      <c r="B59" s="55"/>
      <c r="C59" s="18" t="s">
        <v>61</v>
      </c>
      <c r="D59" s="18"/>
      <c r="E59" s="18"/>
      <c r="F59" s="41"/>
      <c r="G59" s="49"/>
      <c r="H59" s="49"/>
      <c r="I59" s="49"/>
      <c r="J59" s="49"/>
      <c r="K59" s="49"/>
      <c r="L59" s="49"/>
      <c r="M59" s="105">
        <f>SUM(M57:M58)</f>
        <v>70378.32212992001</v>
      </c>
    </row>
    <row r="60" spans="1:13" ht="13.5">
      <c r="A60" s="104"/>
      <c r="B60" s="55"/>
      <c r="C60" s="18" t="s">
        <v>92</v>
      </c>
      <c r="D60" s="18"/>
      <c r="E60" s="137">
        <v>0.08</v>
      </c>
      <c r="F60" s="41"/>
      <c r="G60" s="49"/>
      <c r="H60" s="49"/>
      <c r="I60" s="49"/>
      <c r="J60" s="49"/>
      <c r="K60" s="49"/>
      <c r="L60" s="49"/>
      <c r="M60" s="105">
        <f>M59*E60</f>
        <v>5630.265770393601</v>
      </c>
    </row>
    <row r="61" spans="1:13" ht="13.5">
      <c r="A61" s="104"/>
      <c r="B61" s="55"/>
      <c r="C61" s="18" t="s">
        <v>61</v>
      </c>
      <c r="D61" s="18"/>
      <c r="E61" s="18"/>
      <c r="F61" s="41"/>
      <c r="G61" s="49"/>
      <c r="H61" s="49"/>
      <c r="I61" s="49"/>
      <c r="J61" s="49"/>
      <c r="K61" s="49"/>
      <c r="L61" s="49"/>
      <c r="M61" s="105">
        <f>SUM(M59:M60)</f>
        <v>76008.5879003136</v>
      </c>
    </row>
    <row r="62" spans="1:13" ht="13.5">
      <c r="A62" s="104"/>
      <c r="B62" s="55"/>
      <c r="C62" s="18" t="s">
        <v>95</v>
      </c>
      <c r="D62" s="18"/>
      <c r="E62" s="137">
        <v>0.03</v>
      </c>
      <c r="F62" s="41"/>
      <c r="G62" s="49"/>
      <c r="H62" s="49"/>
      <c r="I62" s="49"/>
      <c r="J62" s="49"/>
      <c r="K62" s="49"/>
      <c r="L62" s="49"/>
      <c r="M62" s="105">
        <f>M61*E62</f>
        <v>2280.257637009408</v>
      </c>
    </row>
    <row r="63" spans="1:13" ht="13.5">
      <c r="A63" s="104"/>
      <c r="B63" s="55"/>
      <c r="C63" s="18" t="s">
        <v>61</v>
      </c>
      <c r="D63" s="18"/>
      <c r="E63" s="18"/>
      <c r="F63" s="41"/>
      <c r="G63" s="49"/>
      <c r="H63" s="49"/>
      <c r="I63" s="49"/>
      <c r="J63" s="49"/>
      <c r="K63" s="49"/>
      <c r="L63" s="49"/>
      <c r="M63" s="105">
        <f>SUM(M61:M62)</f>
        <v>78288.84553732301</v>
      </c>
    </row>
    <row r="64" spans="1:13" ht="14.25" thickBot="1">
      <c r="A64" s="104"/>
      <c r="B64" s="55"/>
      <c r="C64" s="18" t="s">
        <v>93</v>
      </c>
      <c r="D64" s="18"/>
      <c r="E64" s="137">
        <v>0.18</v>
      </c>
      <c r="F64" s="41"/>
      <c r="G64" s="49"/>
      <c r="H64" s="49"/>
      <c r="I64" s="49"/>
      <c r="J64" s="49"/>
      <c r="K64" s="49"/>
      <c r="L64" s="49"/>
      <c r="M64" s="105">
        <f>M63*E64</f>
        <v>14091.992196718142</v>
      </c>
    </row>
    <row r="65" spans="1:13" ht="21.75" customHeight="1" thickBot="1">
      <c r="A65" s="138"/>
      <c r="B65" s="139"/>
      <c r="C65" s="146" t="s">
        <v>94</v>
      </c>
      <c r="D65" s="140"/>
      <c r="E65" s="140"/>
      <c r="F65" s="141"/>
      <c r="G65" s="142"/>
      <c r="H65" s="142"/>
      <c r="I65" s="142"/>
      <c r="J65" s="142"/>
      <c r="K65" s="142"/>
      <c r="L65" s="142"/>
      <c r="M65" s="158">
        <f>SUM(M63:M64)</f>
        <v>92380.83773404115</v>
      </c>
    </row>
  </sheetData>
  <sheetProtection/>
  <mergeCells count="18">
    <mergeCell ref="D1:M1"/>
    <mergeCell ref="A2:K2"/>
    <mergeCell ref="A3:K3"/>
    <mergeCell ref="A4:A7"/>
    <mergeCell ref="B4:B7"/>
    <mergeCell ref="D4:D7"/>
    <mergeCell ref="F6:F7"/>
    <mergeCell ref="H6:H7"/>
    <mergeCell ref="E4:F4"/>
    <mergeCell ref="G4:H5"/>
    <mergeCell ref="M4:M7"/>
    <mergeCell ref="E5:F5"/>
    <mergeCell ref="K5:L5"/>
    <mergeCell ref="E6:E7"/>
    <mergeCell ref="I4:J5"/>
    <mergeCell ref="K4:L4"/>
    <mergeCell ref="J6:J7"/>
    <mergeCell ref="L6:L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Q88"/>
  <sheetViews>
    <sheetView zoomScalePageLayoutView="0" workbookViewId="0" topLeftCell="A7">
      <selection activeCell="G16" sqref="G16"/>
    </sheetView>
  </sheetViews>
  <sheetFormatPr defaultColWidth="11.421875" defaultRowHeight="15"/>
  <cols>
    <col min="1" max="1" width="3.8515625" style="1" customWidth="1"/>
    <col min="2" max="2" width="9.00390625" style="1" customWidth="1"/>
    <col min="3" max="3" width="41.421875" style="1" customWidth="1"/>
    <col min="4" max="4" width="7.421875" style="1" customWidth="1"/>
    <col min="5" max="5" width="8.8515625" style="1" customWidth="1"/>
    <col min="6" max="6" width="10.8515625" style="40" customWidth="1"/>
    <col min="7" max="7" width="12.421875" style="40" bestFit="1" customWidth="1"/>
    <col min="8" max="8" width="14.140625" style="40" customWidth="1"/>
    <col min="9" max="9" width="11.57421875" style="40" bestFit="1" customWidth="1"/>
    <col min="10" max="10" width="14.28125" style="40" bestFit="1" customWidth="1"/>
    <col min="11" max="11" width="9.7109375" style="40" bestFit="1" customWidth="1"/>
    <col min="12" max="12" width="12.8515625" style="40" customWidth="1"/>
    <col min="13" max="13" width="16.140625" style="40" customWidth="1"/>
    <col min="14" max="14" width="14.28125" style="1" bestFit="1" customWidth="1"/>
    <col min="15" max="15" width="12.00390625" style="1" bestFit="1" customWidth="1"/>
    <col min="16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526" t="s">
        <v>89</v>
      </c>
      <c r="E1" s="526"/>
      <c r="F1" s="526"/>
      <c r="G1" s="526"/>
      <c r="H1" s="526"/>
      <c r="I1" s="526"/>
      <c r="J1" s="526"/>
      <c r="K1" s="526"/>
      <c r="L1" s="526"/>
      <c r="M1" s="526"/>
    </row>
    <row r="2" spans="1:13" s="17" customFormat="1" ht="27.75" customHeight="1">
      <c r="A2" s="527" t="s">
        <v>174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70"/>
      <c r="M2" s="70"/>
    </row>
    <row r="3" spans="1:11" ht="30.75" customHeight="1" thickBot="1">
      <c r="A3" s="528" t="s">
        <v>165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6" ht="13.5" customHeight="1">
      <c r="A4" s="574" t="s">
        <v>30</v>
      </c>
      <c r="B4" s="577" t="s">
        <v>4</v>
      </c>
      <c r="C4" s="244"/>
      <c r="D4" s="580" t="s">
        <v>31</v>
      </c>
      <c r="E4" s="538" t="s">
        <v>5</v>
      </c>
      <c r="F4" s="539"/>
      <c r="G4" s="511" t="s">
        <v>33</v>
      </c>
      <c r="H4" s="522"/>
      <c r="I4" s="512" t="s">
        <v>32</v>
      </c>
      <c r="J4" s="512"/>
      <c r="K4" s="570" t="s">
        <v>6</v>
      </c>
      <c r="L4" s="539"/>
      <c r="M4" s="522" t="s">
        <v>34</v>
      </c>
      <c r="N4" s="584"/>
      <c r="O4" s="584"/>
      <c r="P4" s="584"/>
    </row>
    <row r="5" spans="1:13" ht="16.5" customHeight="1" thickBot="1">
      <c r="A5" s="575"/>
      <c r="B5" s="578"/>
      <c r="C5" s="194" t="s">
        <v>71</v>
      </c>
      <c r="D5" s="581"/>
      <c r="E5" s="515" t="s">
        <v>7</v>
      </c>
      <c r="F5" s="516"/>
      <c r="G5" s="513"/>
      <c r="H5" s="523"/>
      <c r="I5" s="583"/>
      <c r="J5" s="583"/>
      <c r="K5" s="567" t="s">
        <v>8</v>
      </c>
      <c r="L5" s="516"/>
      <c r="M5" s="566"/>
    </row>
    <row r="6" spans="1:13" ht="13.5">
      <c r="A6" s="575"/>
      <c r="B6" s="578"/>
      <c r="C6" s="246" t="s">
        <v>72</v>
      </c>
      <c r="D6" s="581"/>
      <c r="E6" s="568" t="s">
        <v>73</v>
      </c>
      <c r="F6" s="520" t="s">
        <v>35</v>
      </c>
      <c r="G6" s="79" t="s">
        <v>9</v>
      </c>
      <c r="H6" s="520" t="s">
        <v>35</v>
      </c>
      <c r="I6" s="90" t="s">
        <v>9</v>
      </c>
      <c r="J6" s="520" t="s">
        <v>35</v>
      </c>
      <c r="K6" s="79" t="s">
        <v>9</v>
      </c>
      <c r="L6" s="520" t="s">
        <v>35</v>
      </c>
      <c r="M6" s="566"/>
    </row>
    <row r="7" spans="1:13" ht="14.25" thickBot="1">
      <c r="A7" s="576"/>
      <c r="B7" s="579"/>
      <c r="C7" s="247"/>
      <c r="D7" s="582"/>
      <c r="E7" s="569"/>
      <c r="F7" s="521"/>
      <c r="G7" s="164" t="s">
        <v>10</v>
      </c>
      <c r="H7" s="521"/>
      <c r="I7" s="167" t="s">
        <v>10</v>
      </c>
      <c r="J7" s="521"/>
      <c r="K7" s="92" t="s">
        <v>10</v>
      </c>
      <c r="L7" s="521"/>
      <c r="M7" s="523"/>
    </row>
    <row r="8" spans="1:13" ht="14.25" thickBot="1">
      <c r="A8" s="312">
        <v>1</v>
      </c>
      <c r="B8" s="367" t="s">
        <v>11</v>
      </c>
      <c r="C8" s="194" t="s">
        <v>12</v>
      </c>
      <c r="D8" s="195" t="s">
        <v>13</v>
      </c>
      <c r="E8" s="313" t="s">
        <v>14</v>
      </c>
      <c r="F8" s="193" t="s">
        <v>15</v>
      </c>
      <c r="G8" s="196" t="s">
        <v>16</v>
      </c>
      <c r="H8" s="193" t="s">
        <v>17</v>
      </c>
      <c r="I8" s="196" t="s">
        <v>18</v>
      </c>
      <c r="J8" s="192" t="s">
        <v>19</v>
      </c>
      <c r="K8" s="196" t="s">
        <v>20</v>
      </c>
      <c r="L8" s="193" t="s">
        <v>21</v>
      </c>
      <c r="M8" s="192" t="s">
        <v>22</v>
      </c>
    </row>
    <row r="9" spans="1:13" s="13" customFormat="1" ht="20.25" customHeight="1" thickBot="1">
      <c r="A9" s="211">
        <v>1</v>
      </c>
      <c r="B9" s="371" t="s">
        <v>29</v>
      </c>
      <c r="C9" s="372" t="s">
        <v>178</v>
      </c>
      <c r="D9" s="222" t="s">
        <v>76</v>
      </c>
      <c r="E9" s="222"/>
      <c r="F9" s="126">
        <v>10</v>
      </c>
      <c r="G9" s="120"/>
      <c r="H9" s="120"/>
      <c r="I9" s="490">
        <v>12</v>
      </c>
      <c r="J9" s="120">
        <f>F9*I9</f>
        <v>120</v>
      </c>
      <c r="K9" s="505">
        <v>35</v>
      </c>
      <c r="L9" s="120">
        <f>F9*K9</f>
        <v>350</v>
      </c>
      <c r="M9" s="121">
        <f>H9+J9+L9</f>
        <v>470</v>
      </c>
    </row>
    <row r="10" spans="1:13" s="13" customFormat="1" ht="17.25" customHeight="1" thickBot="1">
      <c r="A10" s="211">
        <v>2</v>
      </c>
      <c r="B10" s="338" t="s">
        <v>29</v>
      </c>
      <c r="C10" s="136" t="s">
        <v>62</v>
      </c>
      <c r="D10" s="133" t="s">
        <v>27</v>
      </c>
      <c r="E10" s="222"/>
      <c r="F10" s="126">
        <v>16</v>
      </c>
      <c r="G10" s="120"/>
      <c r="H10" s="400"/>
      <c r="I10" s="490">
        <v>12</v>
      </c>
      <c r="J10" s="120">
        <f>F10*I10</f>
        <v>192</v>
      </c>
      <c r="K10" s="120"/>
      <c r="L10" s="120"/>
      <c r="M10" s="121">
        <f>H10+J10+L10</f>
        <v>192</v>
      </c>
    </row>
    <row r="11" spans="1:17" s="13" customFormat="1" ht="40.5">
      <c r="A11" s="305">
        <v>3</v>
      </c>
      <c r="B11" s="111" t="s">
        <v>69</v>
      </c>
      <c r="C11" s="110" t="s">
        <v>176</v>
      </c>
      <c r="D11" s="19" t="s">
        <v>0</v>
      </c>
      <c r="E11" s="382"/>
      <c r="F11" s="147">
        <v>3</v>
      </c>
      <c r="G11" s="379"/>
      <c r="H11" s="380"/>
      <c r="I11" s="380"/>
      <c r="J11" s="45"/>
      <c r="K11" s="45"/>
      <c r="L11" s="45"/>
      <c r="M11" s="122"/>
      <c r="P11" s="588"/>
      <c r="Q11" s="588"/>
    </row>
    <row r="12" spans="1:17" s="13" customFormat="1" ht="13.5">
      <c r="A12" s="96"/>
      <c r="B12" s="50"/>
      <c r="C12" s="16" t="s">
        <v>39</v>
      </c>
      <c r="D12" s="3" t="s">
        <v>3</v>
      </c>
      <c r="E12" s="32">
        <v>1</v>
      </c>
      <c r="F12" s="44">
        <f>F11*E12</f>
        <v>3</v>
      </c>
      <c r="G12" s="56"/>
      <c r="H12" s="184"/>
      <c r="I12" s="478">
        <v>1850</v>
      </c>
      <c r="J12" s="56">
        <f>F12*I12</f>
        <v>5550</v>
      </c>
      <c r="K12" s="56"/>
      <c r="L12" s="56"/>
      <c r="M12" s="97">
        <f>H12+J12+L12</f>
        <v>5550</v>
      </c>
      <c r="P12" s="588"/>
      <c r="Q12" s="588"/>
    </row>
    <row r="13" spans="1:17" s="13" customFormat="1" ht="13.5">
      <c r="A13" s="96"/>
      <c r="B13" s="50"/>
      <c r="C13" s="16" t="s">
        <v>26</v>
      </c>
      <c r="D13" s="3" t="s">
        <v>3</v>
      </c>
      <c r="E13" s="32">
        <v>50</v>
      </c>
      <c r="F13" s="44">
        <f>F11*E13</f>
        <v>150</v>
      </c>
      <c r="G13" s="56"/>
      <c r="H13" s="56"/>
      <c r="I13" s="56"/>
      <c r="J13" s="56"/>
      <c r="K13" s="478">
        <v>10</v>
      </c>
      <c r="L13" s="56">
        <f>F13*K13</f>
        <v>1500</v>
      </c>
      <c r="M13" s="97">
        <f>H13+J13+L13</f>
        <v>1500</v>
      </c>
      <c r="P13" s="588"/>
      <c r="Q13" s="588"/>
    </row>
    <row r="14" spans="1:17" s="13" customFormat="1" ht="13.5">
      <c r="A14" s="96"/>
      <c r="B14" s="50"/>
      <c r="C14" s="180" t="s">
        <v>45</v>
      </c>
      <c r="D14" s="32"/>
      <c r="E14" s="32"/>
      <c r="F14" s="44"/>
      <c r="G14" s="56"/>
      <c r="H14" s="56"/>
      <c r="I14" s="56"/>
      <c r="J14" s="56"/>
      <c r="K14" s="56"/>
      <c r="L14" s="56"/>
      <c r="M14" s="97"/>
      <c r="P14" s="588"/>
      <c r="Q14" s="588"/>
    </row>
    <row r="15" spans="1:17" s="13" customFormat="1" ht="45" customHeight="1">
      <c r="A15" s="96"/>
      <c r="B15" s="50"/>
      <c r="C15" s="16" t="s">
        <v>177</v>
      </c>
      <c r="D15" s="5" t="s">
        <v>0</v>
      </c>
      <c r="E15" s="32">
        <v>1</v>
      </c>
      <c r="F15" s="44">
        <f>F11*E15</f>
        <v>3</v>
      </c>
      <c r="G15" s="486">
        <v>28025</v>
      </c>
      <c r="H15" s="44">
        <f>F15*G15</f>
        <v>84075</v>
      </c>
      <c r="I15" s="56"/>
      <c r="J15" s="56"/>
      <c r="K15" s="56"/>
      <c r="L15" s="56"/>
      <c r="M15" s="279">
        <f>H15+J15+L15</f>
        <v>84075</v>
      </c>
      <c r="N15" s="13" t="s">
        <v>275</v>
      </c>
      <c r="P15" s="588"/>
      <c r="Q15" s="588"/>
    </row>
    <row r="16" spans="1:13" s="13" customFormat="1" ht="15.75" customHeight="1">
      <c r="A16" s="96"/>
      <c r="B16" s="50"/>
      <c r="C16" s="16" t="s">
        <v>179</v>
      </c>
      <c r="D16" s="5" t="s">
        <v>0</v>
      </c>
      <c r="E16" s="32"/>
      <c r="F16" s="44">
        <v>1</v>
      </c>
      <c r="G16" s="486">
        <v>2220</v>
      </c>
      <c r="H16" s="44">
        <f>F16*G16</f>
        <v>2220</v>
      </c>
      <c r="I16" s="56"/>
      <c r="J16" s="56"/>
      <c r="K16" s="56"/>
      <c r="L16" s="56"/>
      <c r="M16" s="279">
        <f aca="true" t="shared" si="0" ref="M16:M37">H16+J16+L16</f>
        <v>2220</v>
      </c>
    </row>
    <row r="17" spans="1:13" s="13" customFormat="1" ht="15.75" customHeight="1">
      <c r="A17" s="96"/>
      <c r="B17" s="50"/>
      <c r="C17" s="368" t="s">
        <v>180</v>
      </c>
      <c r="D17" s="362" t="s">
        <v>36</v>
      </c>
      <c r="E17" s="32"/>
      <c r="F17" s="369">
        <v>14</v>
      </c>
      <c r="G17" s="486">
        <v>6</v>
      </c>
      <c r="H17" s="44">
        <f aca="true" t="shared" si="1" ref="H17:H37">F17*G17</f>
        <v>84</v>
      </c>
      <c r="I17" s="56"/>
      <c r="J17" s="56"/>
      <c r="K17" s="56"/>
      <c r="L17" s="56"/>
      <c r="M17" s="279">
        <f t="shared" si="0"/>
        <v>84</v>
      </c>
    </row>
    <row r="18" spans="1:13" s="13" customFormat="1" ht="15.75" customHeight="1">
      <c r="A18" s="96"/>
      <c r="B18" s="50"/>
      <c r="C18" s="368" t="s">
        <v>181</v>
      </c>
      <c r="D18" s="362" t="s">
        <v>36</v>
      </c>
      <c r="E18" s="32"/>
      <c r="F18" s="369">
        <v>2</v>
      </c>
      <c r="G18" s="486">
        <v>8</v>
      </c>
      <c r="H18" s="44">
        <f t="shared" si="1"/>
        <v>16</v>
      </c>
      <c r="I18" s="56"/>
      <c r="J18" s="56"/>
      <c r="K18" s="56"/>
      <c r="L18" s="56"/>
      <c r="M18" s="279">
        <f t="shared" si="0"/>
        <v>16</v>
      </c>
    </row>
    <row r="19" spans="1:13" s="13" customFormat="1" ht="15.75" customHeight="1">
      <c r="A19" s="96"/>
      <c r="B19" s="50"/>
      <c r="C19" s="368" t="s">
        <v>182</v>
      </c>
      <c r="D19" s="362" t="s">
        <v>36</v>
      </c>
      <c r="E19" s="32"/>
      <c r="F19" s="369">
        <v>20</v>
      </c>
      <c r="G19" s="486">
        <v>6</v>
      </c>
      <c r="H19" s="44">
        <f t="shared" si="1"/>
        <v>120</v>
      </c>
      <c r="I19" s="56"/>
      <c r="J19" s="56"/>
      <c r="K19" s="56"/>
      <c r="L19" s="56"/>
      <c r="M19" s="279">
        <f t="shared" si="0"/>
        <v>120</v>
      </c>
    </row>
    <row r="20" spans="1:13" s="13" customFormat="1" ht="15.75" customHeight="1">
      <c r="A20" s="96"/>
      <c r="B20" s="50"/>
      <c r="C20" s="368" t="s">
        <v>183</v>
      </c>
      <c r="D20" s="362" t="s">
        <v>36</v>
      </c>
      <c r="E20" s="32"/>
      <c r="F20" s="369">
        <v>10</v>
      </c>
      <c r="G20" s="486">
        <v>6</v>
      </c>
      <c r="H20" s="44">
        <f t="shared" si="1"/>
        <v>60</v>
      </c>
      <c r="I20" s="56"/>
      <c r="J20" s="56"/>
      <c r="K20" s="56"/>
      <c r="L20" s="56"/>
      <c r="M20" s="279">
        <f t="shared" si="0"/>
        <v>60</v>
      </c>
    </row>
    <row r="21" spans="1:13" s="13" customFormat="1" ht="15.75" customHeight="1">
      <c r="A21" s="96"/>
      <c r="B21" s="50"/>
      <c r="C21" s="368" t="s">
        <v>184</v>
      </c>
      <c r="D21" s="362" t="s">
        <v>36</v>
      </c>
      <c r="E21" s="32"/>
      <c r="F21" s="369">
        <v>2</v>
      </c>
      <c r="G21" s="486">
        <v>6</v>
      </c>
      <c r="H21" s="44">
        <f t="shared" si="1"/>
        <v>12</v>
      </c>
      <c r="I21" s="56"/>
      <c r="J21" s="56"/>
      <c r="K21" s="56"/>
      <c r="L21" s="56"/>
      <c r="M21" s="279">
        <f t="shared" si="0"/>
        <v>12</v>
      </c>
    </row>
    <row r="22" spans="1:13" s="13" customFormat="1" ht="15.75" customHeight="1">
      <c r="A22" s="96"/>
      <c r="B22" s="50"/>
      <c r="C22" s="368" t="s">
        <v>185</v>
      </c>
      <c r="D22" s="362" t="s">
        <v>76</v>
      </c>
      <c r="E22" s="32"/>
      <c r="F22" s="369">
        <v>65</v>
      </c>
      <c r="G22" s="486">
        <v>5.9</v>
      </c>
      <c r="H22" s="44">
        <f t="shared" si="1"/>
        <v>383.5</v>
      </c>
      <c r="I22" s="56"/>
      <c r="J22" s="56"/>
      <c r="K22" s="56"/>
      <c r="L22" s="56"/>
      <c r="M22" s="279">
        <f t="shared" si="0"/>
        <v>383.5</v>
      </c>
    </row>
    <row r="23" spans="1:13" s="13" customFormat="1" ht="15.75" customHeight="1">
      <c r="A23" s="96"/>
      <c r="B23" s="50"/>
      <c r="C23" s="368" t="s">
        <v>186</v>
      </c>
      <c r="D23" s="362" t="s">
        <v>36</v>
      </c>
      <c r="E23" s="32"/>
      <c r="F23" s="369">
        <v>6</v>
      </c>
      <c r="G23" s="486">
        <v>7.5</v>
      </c>
      <c r="H23" s="44">
        <f t="shared" si="1"/>
        <v>45</v>
      </c>
      <c r="I23" s="56"/>
      <c r="J23" s="56"/>
      <c r="K23" s="56"/>
      <c r="L23" s="56"/>
      <c r="M23" s="279">
        <f t="shared" si="0"/>
        <v>45</v>
      </c>
    </row>
    <row r="24" spans="1:13" s="13" customFormat="1" ht="15.75" customHeight="1">
      <c r="A24" s="96"/>
      <c r="B24" s="50"/>
      <c r="C24" s="361" t="s">
        <v>187</v>
      </c>
      <c r="D24" s="362" t="s">
        <v>76</v>
      </c>
      <c r="E24" s="32"/>
      <c r="F24" s="369">
        <v>20</v>
      </c>
      <c r="G24" s="486">
        <v>2.9</v>
      </c>
      <c r="H24" s="44">
        <f t="shared" si="1"/>
        <v>58</v>
      </c>
      <c r="I24" s="56"/>
      <c r="J24" s="56"/>
      <c r="K24" s="56"/>
      <c r="L24" s="56"/>
      <c r="M24" s="279">
        <f t="shared" si="0"/>
        <v>58</v>
      </c>
    </row>
    <row r="25" spans="1:13" s="13" customFormat="1" ht="15.75" customHeight="1">
      <c r="A25" s="96"/>
      <c r="B25" s="50"/>
      <c r="C25" s="361" t="s">
        <v>188</v>
      </c>
      <c r="D25" s="362" t="s">
        <v>36</v>
      </c>
      <c r="E25" s="32"/>
      <c r="F25" s="369">
        <v>6</v>
      </c>
      <c r="G25" s="486">
        <v>8</v>
      </c>
      <c r="H25" s="44">
        <f t="shared" si="1"/>
        <v>48</v>
      </c>
      <c r="I25" s="56"/>
      <c r="J25" s="56"/>
      <c r="K25" s="56"/>
      <c r="L25" s="56"/>
      <c r="M25" s="279">
        <f t="shared" si="0"/>
        <v>48</v>
      </c>
    </row>
    <row r="26" spans="1:13" s="13" customFormat="1" ht="15.75" customHeight="1">
      <c r="A26" s="96"/>
      <c r="B26" s="50"/>
      <c r="C26" s="368" t="s">
        <v>189</v>
      </c>
      <c r="D26" s="362" t="s">
        <v>36</v>
      </c>
      <c r="E26" s="32"/>
      <c r="F26" s="369">
        <v>20</v>
      </c>
      <c r="G26" s="486">
        <v>3.5</v>
      </c>
      <c r="H26" s="44">
        <f t="shared" si="1"/>
        <v>70</v>
      </c>
      <c r="I26" s="56"/>
      <c r="J26" s="56"/>
      <c r="K26" s="56"/>
      <c r="L26" s="56"/>
      <c r="M26" s="279">
        <f t="shared" si="0"/>
        <v>70</v>
      </c>
    </row>
    <row r="27" spans="1:13" s="13" customFormat="1" ht="15.75" customHeight="1">
      <c r="A27" s="96"/>
      <c r="B27" s="50"/>
      <c r="C27" s="361" t="s">
        <v>190</v>
      </c>
      <c r="D27" s="362" t="s">
        <v>36</v>
      </c>
      <c r="E27" s="32"/>
      <c r="F27" s="369">
        <v>4</v>
      </c>
      <c r="G27" s="486">
        <v>14</v>
      </c>
      <c r="H27" s="44">
        <f t="shared" si="1"/>
        <v>56</v>
      </c>
      <c r="I27" s="56"/>
      <c r="J27" s="56"/>
      <c r="K27" s="56"/>
      <c r="L27" s="56"/>
      <c r="M27" s="279">
        <f t="shared" si="0"/>
        <v>56</v>
      </c>
    </row>
    <row r="28" spans="1:13" s="13" customFormat="1" ht="15.75" customHeight="1">
      <c r="A28" s="96"/>
      <c r="B28" s="50"/>
      <c r="C28" s="361" t="s">
        <v>191</v>
      </c>
      <c r="D28" s="362" t="s">
        <v>36</v>
      </c>
      <c r="E28" s="32"/>
      <c r="F28" s="369">
        <v>6</v>
      </c>
      <c r="G28" s="486">
        <v>14</v>
      </c>
      <c r="H28" s="44">
        <f t="shared" si="1"/>
        <v>84</v>
      </c>
      <c r="I28" s="56"/>
      <c r="J28" s="56"/>
      <c r="K28" s="56"/>
      <c r="L28" s="56"/>
      <c r="M28" s="279">
        <f t="shared" si="0"/>
        <v>84</v>
      </c>
    </row>
    <row r="29" spans="1:13" s="13" customFormat="1" ht="15.75" customHeight="1">
      <c r="A29" s="96"/>
      <c r="B29" s="50"/>
      <c r="C29" s="361" t="s">
        <v>192</v>
      </c>
      <c r="D29" s="362" t="s">
        <v>36</v>
      </c>
      <c r="E29" s="32"/>
      <c r="F29" s="369">
        <v>12</v>
      </c>
      <c r="G29" s="486">
        <v>14</v>
      </c>
      <c r="H29" s="44">
        <f t="shared" si="1"/>
        <v>168</v>
      </c>
      <c r="I29" s="56"/>
      <c r="J29" s="56"/>
      <c r="K29" s="56"/>
      <c r="L29" s="56"/>
      <c r="M29" s="279">
        <f t="shared" si="0"/>
        <v>168</v>
      </c>
    </row>
    <row r="30" spans="1:13" s="13" customFormat="1" ht="15.75" customHeight="1">
      <c r="A30" s="96"/>
      <c r="B30" s="50"/>
      <c r="C30" s="361" t="s">
        <v>193</v>
      </c>
      <c r="D30" s="362" t="s">
        <v>36</v>
      </c>
      <c r="E30" s="32"/>
      <c r="F30" s="369">
        <v>3</v>
      </c>
      <c r="G30" s="486">
        <v>350</v>
      </c>
      <c r="H30" s="44">
        <f t="shared" si="1"/>
        <v>1050</v>
      </c>
      <c r="I30" s="56"/>
      <c r="J30" s="56"/>
      <c r="K30" s="56"/>
      <c r="L30" s="56"/>
      <c r="M30" s="279">
        <f t="shared" si="0"/>
        <v>1050</v>
      </c>
    </row>
    <row r="31" spans="1:13" s="13" customFormat="1" ht="15.75" customHeight="1">
      <c r="A31" s="96"/>
      <c r="B31" s="50"/>
      <c r="C31" s="361" t="s">
        <v>194</v>
      </c>
      <c r="D31" s="362" t="s">
        <v>36</v>
      </c>
      <c r="E31" s="32"/>
      <c r="F31" s="369">
        <v>12</v>
      </c>
      <c r="G31" s="486">
        <v>12</v>
      </c>
      <c r="H31" s="44">
        <f t="shared" si="1"/>
        <v>144</v>
      </c>
      <c r="I31" s="56"/>
      <c r="J31" s="56"/>
      <c r="K31" s="56"/>
      <c r="L31" s="56"/>
      <c r="M31" s="279">
        <f t="shared" si="0"/>
        <v>144</v>
      </c>
    </row>
    <row r="32" spans="1:13" s="13" customFormat="1" ht="15.75" customHeight="1">
      <c r="A32" s="96"/>
      <c r="B32" s="50"/>
      <c r="C32" s="361" t="s">
        <v>195</v>
      </c>
      <c r="D32" s="362" t="s">
        <v>76</v>
      </c>
      <c r="E32" s="32"/>
      <c r="F32" s="369">
        <v>35</v>
      </c>
      <c r="G32" s="486">
        <v>15.3</v>
      </c>
      <c r="H32" s="44">
        <f t="shared" si="1"/>
        <v>535.5</v>
      </c>
      <c r="I32" s="56"/>
      <c r="J32" s="56"/>
      <c r="K32" s="56"/>
      <c r="L32" s="56"/>
      <c r="M32" s="279">
        <f t="shared" si="0"/>
        <v>535.5</v>
      </c>
    </row>
    <row r="33" spans="1:13" s="13" customFormat="1" ht="13.5">
      <c r="A33" s="96"/>
      <c r="B33" s="50"/>
      <c r="C33" s="361" t="s">
        <v>196</v>
      </c>
      <c r="D33" s="362" t="s">
        <v>36</v>
      </c>
      <c r="E33" s="32"/>
      <c r="F33" s="369">
        <v>4</v>
      </c>
      <c r="G33" s="478">
        <v>12</v>
      </c>
      <c r="H33" s="44">
        <f t="shared" si="1"/>
        <v>48</v>
      </c>
      <c r="I33" s="56"/>
      <c r="J33" s="56"/>
      <c r="K33" s="56"/>
      <c r="L33" s="56"/>
      <c r="M33" s="279">
        <f t="shared" si="0"/>
        <v>48</v>
      </c>
    </row>
    <row r="34" spans="1:13" s="13" customFormat="1" ht="13.5">
      <c r="A34" s="96"/>
      <c r="B34" s="173"/>
      <c r="C34" s="361" t="s">
        <v>197</v>
      </c>
      <c r="D34" s="362" t="s">
        <v>36</v>
      </c>
      <c r="E34" s="32"/>
      <c r="F34" s="369">
        <v>6</v>
      </c>
      <c r="G34" s="478">
        <v>10</v>
      </c>
      <c r="H34" s="44">
        <f t="shared" si="1"/>
        <v>60</v>
      </c>
      <c r="I34" s="56"/>
      <c r="J34" s="56"/>
      <c r="K34" s="56"/>
      <c r="L34" s="56"/>
      <c r="M34" s="279">
        <f t="shared" si="0"/>
        <v>60</v>
      </c>
    </row>
    <row r="35" spans="1:13" s="13" customFormat="1" ht="13.5">
      <c r="A35" s="96"/>
      <c r="B35" s="173"/>
      <c r="C35" s="361" t="s">
        <v>198</v>
      </c>
      <c r="D35" s="362" t="s">
        <v>76</v>
      </c>
      <c r="E35" s="32"/>
      <c r="F35" s="369">
        <v>30</v>
      </c>
      <c r="G35" s="478">
        <v>8</v>
      </c>
      <c r="H35" s="44">
        <f t="shared" si="1"/>
        <v>240</v>
      </c>
      <c r="I35" s="56"/>
      <c r="J35" s="56"/>
      <c r="K35" s="56"/>
      <c r="L35" s="56"/>
      <c r="M35" s="279">
        <f t="shared" si="0"/>
        <v>240</v>
      </c>
    </row>
    <row r="36" spans="1:13" s="13" customFormat="1" ht="13.5">
      <c r="A36" s="96"/>
      <c r="B36" s="173"/>
      <c r="C36" s="361" t="s">
        <v>199</v>
      </c>
      <c r="D36" s="362" t="s">
        <v>36</v>
      </c>
      <c r="E36" s="32"/>
      <c r="F36" s="369">
        <v>8</v>
      </c>
      <c r="G36" s="478">
        <v>7.5</v>
      </c>
      <c r="H36" s="44">
        <f t="shared" si="1"/>
        <v>60</v>
      </c>
      <c r="I36" s="56"/>
      <c r="J36" s="56"/>
      <c r="K36" s="56"/>
      <c r="L36" s="56"/>
      <c r="M36" s="279">
        <f t="shared" si="0"/>
        <v>60</v>
      </c>
    </row>
    <row r="37" spans="1:13" s="13" customFormat="1" ht="14.25" thickBot="1">
      <c r="A37" s="104"/>
      <c r="B37" s="58"/>
      <c r="C37" s="401" t="s">
        <v>200</v>
      </c>
      <c r="D37" s="402" t="s">
        <v>201</v>
      </c>
      <c r="E37" s="21"/>
      <c r="F37" s="403">
        <v>1</v>
      </c>
      <c r="G37" s="481">
        <v>180</v>
      </c>
      <c r="H37" s="49">
        <f t="shared" si="1"/>
        <v>180</v>
      </c>
      <c r="I37" s="49"/>
      <c r="J37" s="49"/>
      <c r="K37" s="49"/>
      <c r="L37" s="49"/>
      <c r="M37" s="309">
        <f t="shared" si="0"/>
        <v>180</v>
      </c>
    </row>
    <row r="38" spans="1:13" s="13" customFormat="1" ht="13.5">
      <c r="A38" s="210">
        <v>4</v>
      </c>
      <c r="B38" s="235" t="s">
        <v>70</v>
      </c>
      <c r="C38" s="377" t="s">
        <v>202</v>
      </c>
      <c r="D38" s="212" t="s">
        <v>36</v>
      </c>
      <c r="E38" s="212"/>
      <c r="F38" s="127">
        <v>6</v>
      </c>
      <c r="G38" s="93"/>
      <c r="H38" s="237"/>
      <c r="I38" s="93"/>
      <c r="J38" s="93"/>
      <c r="K38" s="93"/>
      <c r="L38" s="93"/>
      <c r="M38" s="95"/>
    </row>
    <row r="39" spans="1:13" s="13" customFormat="1" ht="13.5">
      <c r="A39" s="96"/>
      <c r="B39" s="173"/>
      <c r="C39" s="16" t="s">
        <v>44</v>
      </c>
      <c r="D39" s="32" t="s">
        <v>25</v>
      </c>
      <c r="E39" s="32">
        <v>3.8</v>
      </c>
      <c r="F39" s="44">
        <f>F38*E39</f>
        <v>22.799999999999997</v>
      </c>
      <c r="G39" s="56"/>
      <c r="H39" s="184"/>
      <c r="I39" s="478">
        <v>25</v>
      </c>
      <c r="J39" s="56">
        <f>F39*I39</f>
        <v>569.9999999999999</v>
      </c>
      <c r="K39" s="56"/>
      <c r="L39" s="56"/>
      <c r="M39" s="97">
        <f>H39+J39+L39</f>
        <v>569.9999999999999</v>
      </c>
    </row>
    <row r="40" spans="1:13" s="13" customFormat="1" ht="13.5">
      <c r="A40" s="96"/>
      <c r="B40" s="173"/>
      <c r="C40" s="16" t="s">
        <v>26</v>
      </c>
      <c r="D40" s="3" t="s">
        <v>3</v>
      </c>
      <c r="E40" s="32">
        <v>0.22</v>
      </c>
      <c r="F40" s="44">
        <f>F38*E40</f>
        <v>1.32</v>
      </c>
      <c r="G40" s="56"/>
      <c r="H40" s="56"/>
      <c r="I40" s="56"/>
      <c r="J40" s="56"/>
      <c r="K40" s="478">
        <v>15</v>
      </c>
      <c r="L40" s="56">
        <f>F40*K40</f>
        <v>19.8</v>
      </c>
      <c r="M40" s="97">
        <f>H40+J40+L40</f>
        <v>19.8</v>
      </c>
    </row>
    <row r="41" spans="1:13" s="13" customFormat="1" ht="13.5">
      <c r="A41" s="96"/>
      <c r="B41" s="173"/>
      <c r="C41" s="180" t="s">
        <v>45</v>
      </c>
      <c r="D41" s="3"/>
      <c r="E41" s="32"/>
      <c r="F41" s="44"/>
      <c r="G41" s="56"/>
      <c r="H41" s="56"/>
      <c r="I41" s="56"/>
      <c r="J41" s="56"/>
      <c r="K41" s="56"/>
      <c r="L41" s="56"/>
      <c r="M41" s="97"/>
    </row>
    <row r="42" spans="1:13" s="13" customFormat="1" ht="13.5">
      <c r="A42" s="96"/>
      <c r="B42" s="173"/>
      <c r="C42" s="4" t="s">
        <v>203</v>
      </c>
      <c r="D42" s="3" t="s">
        <v>36</v>
      </c>
      <c r="E42" s="32">
        <v>1</v>
      </c>
      <c r="F42" s="44">
        <f>F38*E42</f>
        <v>6</v>
      </c>
      <c r="G42" s="478">
        <v>160</v>
      </c>
      <c r="H42" s="56">
        <f>F42*G42</f>
        <v>960</v>
      </c>
      <c r="I42" s="56"/>
      <c r="J42" s="56"/>
      <c r="K42" s="56"/>
      <c r="L42" s="56"/>
      <c r="M42" s="97">
        <f>H42+J42+L42</f>
        <v>960</v>
      </c>
    </row>
    <row r="43" spans="1:13" s="13" customFormat="1" ht="14.25" thickBot="1">
      <c r="A43" s="98"/>
      <c r="B43" s="295"/>
      <c r="C43" s="99" t="s">
        <v>46</v>
      </c>
      <c r="D43" s="100" t="s">
        <v>3</v>
      </c>
      <c r="E43" s="239">
        <v>5</v>
      </c>
      <c r="F43" s="108">
        <f>F38*E43</f>
        <v>30</v>
      </c>
      <c r="G43" s="483">
        <v>1.5</v>
      </c>
      <c r="H43" s="101">
        <f>F43*G43</f>
        <v>45</v>
      </c>
      <c r="I43" s="101"/>
      <c r="J43" s="101"/>
      <c r="K43" s="101"/>
      <c r="L43" s="101"/>
      <c r="M43" s="102">
        <f>H43+J43+L43</f>
        <v>45</v>
      </c>
    </row>
    <row r="44" spans="1:13" s="13" customFormat="1" ht="40.5">
      <c r="A44" s="210">
        <v>5</v>
      </c>
      <c r="B44" s="235" t="s">
        <v>70</v>
      </c>
      <c r="C44" s="377" t="s">
        <v>204</v>
      </c>
      <c r="D44" s="212" t="s">
        <v>36</v>
      </c>
      <c r="E44" s="212"/>
      <c r="F44" s="127">
        <v>3</v>
      </c>
      <c r="G44" s="93"/>
      <c r="H44" s="237"/>
      <c r="I44" s="93"/>
      <c r="J44" s="93"/>
      <c r="K44" s="93"/>
      <c r="L44" s="93"/>
      <c r="M44" s="95"/>
    </row>
    <row r="45" spans="1:13" s="13" customFormat="1" ht="13.5">
      <c r="A45" s="96"/>
      <c r="B45" s="173"/>
      <c r="C45" s="16" t="s">
        <v>44</v>
      </c>
      <c r="D45" s="32" t="s">
        <v>25</v>
      </c>
      <c r="E45" s="32">
        <v>3.8</v>
      </c>
      <c r="F45" s="44">
        <f>F44*E45</f>
        <v>11.399999999999999</v>
      </c>
      <c r="G45" s="56"/>
      <c r="H45" s="184"/>
      <c r="I45" s="478">
        <v>250</v>
      </c>
      <c r="J45" s="56">
        <f>F45*I45</f>
        <v>2849.9999999999995</v>
      </c>
      <c r="K45" s="56"/>
      <c r="L45" s="56"/>
      <c r="M45" s="97">
        <f>H45+J45+L45</f>
        <v>2849.9999999999995</v>
      </c>
    </row>
    <row r="46" spans="1:13" s="13" customFormat="1" ht="13.5">
      <c r="A46" s="96"/>
      <c r="B46" s="173"/>
      <c r="C46" s="16" t="s">
        <v>26</v>
      </c>
      <c r="D46" s="3" t="s">
        <v>3</v>
      </c>
      <c r="E46" s="32">
        <v>0.22</v>
      </c>
      <c r="F46" s="44">
        <f>F44*E46</f>
        <v>0.66</v>
      </c>
      <c r="G46" s="56"/>
      <c r="H46" s="56"/>
      <c r="I46" s="56"/>
      <c r="J46" s="56"/>
      <c r="K46" s="478">
        <v>200</v>
      </c>
      <c r="L46" s="56">
        <f>F46*K46</f>
        <v>132</v>
      </c>
      <c r="M46" s="97">
        <f>H46+J46+L46</f>
        <v>132</v>
      </c>
    </row>
    <row r="47" spans="1:13" s="13" customFormat="1" ht="13.5">
      <c r="A47" s="96"/>
      <c r="B47" s="173"/>
      <c r="C47" s="180" t="s">
        <v>45</v>
      </c>
      <c r="D47" s="3"/>
      <c r="E47" s="32"/>
      <c r="F47" s="44"/>
      <c r="G47" s="56"/>
      <c r="H47" s="56"/>
      <c r="I47" s="56"/>
      <c r="J47" s="56"/>
      <c r="K47" s="56"/>
      <c r="L47" s="56"/>
      <c r="M47" s="97"/>
    </row>
    <row r="48" spans="1:13" s="13" customFormat="1" ht="13.5">
      <c r="A48" s="96"/>
      <c r="B48" s="173"/>
      <c r="C48" s="4" t="s">
        <v>205</v>
      </c>
      <c r="D48" s="3" t="s">
        <v>36</v>
      </c>
      <c r="E48" s="32">
        <v>1</v>
      </c>
      <c r="F48" s="44">
        <f>F44*E48</f>
        <v>3</v>
      </c>
      <c r="G48" s="478">
        <v>2950</v>
      </c>
      <c r="H48" s="56">
        <f>F48*G48</f>
        <v>8850</v>
      </c>
      <c r="I48" s="56"/>
      <c r="J48" s="56"/>
      <c r="K48" s="56"/>
      <c r="L48" s="56"/>
      <c r="M48" s="97">
        <f>H48+J48+L48</f>
        <v>8850</v>
      </c>
    </row>
    <row r="49" spans="1:13" s="13" customFormat="1" ht="14.25" thickBot="1">
      <c r="A49" s="98"/>
      <c r="B49" s="295"/>
      <c r="C49" s="99" t="s">
        <v>46</v>
      </c>
      <c r="D49" s="100" t="s">
        <v>3</v>
      </c>
      <c r="E49" s="239">
        <v>5</v>
      </c>
      <c r="F49" s="108">
        <f>F44*E49</f>
        <v>15</v>
      </c>
      <c r="G49" s="483">
        <v>20</v>
      </c>
      <c r="H49" s="101">
        <f>F49*G49</f>
        <v>300</v>
      </c>
      <c r="I49" s="101"/>
      <c r="J49" s="101"/>
      <c r="K49" s="101"/>
      <c r="L49" s="101"/>
      <c r="M49" s="102">
        <f>H49+J49+L49</f>
        <v>300</v>
      </c>
    </row>
    <row r="50" spans="1:13" s="13" customFormat="1" ht="67.5">
      <c r="A50" s="305">
        <v>6</v>
      </c>
      <c r="B50" s="30" t="s">
        <v>70</v>
      </c>
      <c r="C50" s="376" t="s">
        <v>206</v>
      </c>
      <c r="D50" s="36" t="s">
        <v>36</v>
      </c>
      <c r="E50" s="36"/>
      <c r="F50" s="147">
        <v>1</v>
      </c>
      <c r="G50" s="45"/>
      <c r="H50" s="60"/>
      <c r="I50" s="45"/>
      <c r="J50" s="45"/>
      <c r="K50" s="45"/>
      <c r="L50" s="45"/>
      <c r="M50" s="122"/>
    </row>
    <row r="51" spans="1:13" s="13" customFormat="1" ht="13.5">
      <c r="A51" s="96"/>
      <c r="B51" s="173"/>
      <c r="C51" s="16" t="s">
        <v>44</v>
      </c>
      <c r="D51" s="32" t="s">
        <v>25</v>
      </c>
      <c r="E51" s="32">
        <v>3.8</v>
      </c>
      <c r="F51" s="44">
        <f>F50*E51</f>
        <v>3.8</v>
      </c>
      <c r="G51" s="56"/>
      <c r="H51" s="184"/>
      <c r="I51" s="478">
        <v>250</v>
      </c>
      <c r="J51" s="56">
        <f>F51*I51</f>
        <v>950</v>
      </c>
      <c r="K51" s="56"/>
      <c r="L51" s="56"/>
      <c r="M51" s="97">
        <f>H51+J51+L51</f>
        <v>950</v>
      </c>
    </row>
    <row r="52" spans="1:13" s="13" customFormat="1" ht="13.5">
      <c r="A52" s="96"/>
      <c r="B52" s="173"/>
      <c r="C52" s="16" t="s">
        <v>26</v>
      </c>
      <c r="D52" s="3" t="s">
        <v>3</v>
      </c>
      <c r="E52" s="32">
        <v>0.22</v>
      </c>
      <c r="F52" s="44">
        <f>F50*E52</f>
        <v>0.22</v>
      </c>
      <c r="G52" s="56"/>
      <c r="H52" s="56"/>
      <c r="I52" s="56"/>
      <c r="J52" s="56"/>
      <c r="K52" s="478">
        <v>200</v>
      </c>
      <c r="L52" s="56">
        <f>F52*K52</f>
        <v>44</v>
      </c>
      <c r="M52" s="97">
        <f>H52+J52+L52</f>
        <v>44</v>
      </c>
    </row>
    <row r="53" spans="1:13" s="13" customFormat="1" ht="13.5">
      <c r="A53" s="96"/>
      <c r="B53" s="173"/>
      <c r="C53" s="180" t="s">
        <v>45</v>
      </c>
      <c r="D53" s="3"/>
      <c r="E53" s="32"/>
      <c r="F53" s="44"/>
      <c r="G53" s="56"/>
      <c r="H53" s="56"/>
      <c r="I53" s="56"/>
      <c r="J53" s="56"/>
      <c r="K53" s="56"/>
      <c r="L53" s="56"/>
      <c r="M53" s="97"/>
    </row>
    <row r="54" spans="1:13" s="13" customFormat="1" ht="40.5" customHeight="1">
      <c r="A54" s="96"/>
      <c r="B54" s="173"/>
      <c r="C54" s="4" t="s">
        <v>208</v>
      </c>
      <c r="D54" s="3" t="s">
        <v>36</v>
      </c>
      <c r="E54" s="32">
        <v>1</v>
      </c>
      <c r="F54" s="44">
        <f>F50*E54</f>
        <v>1</v>
      </c>
      <c r="G54" s="486">
        <v>2650</v>
      </c>
      <c r="H54" s="44">
        <f>F54*G54</f>
        <v>2650</v>
      </c>
      <c r="I54" s="56"/>
      <c r="J54" s="56"/>
      <c r="K54" s="56"/>
      <c r="L54" s="56"/>
      <c r="M54" s="97">
        <f>H54+J54+L54</f>
        <v>2650</v>
      </c>
    </row>
    <row r="55" spans="1:13" s="13" customFormat="1" ht="14.25" thickBot="1">
      <c r="A55" s="104"/>
      <c r="B55" s="58"/>
      <c r="C55" s="20" t="s">
        <v>46</v>
      </c>
      <c r="D55" s="18" t="s">
        <v>3</v>
      </c>
      <c r="E55" s="21">
        <v>5</v>
      </c>
      <c r="F55" s="41">
        <f>F50*E55</f>
        <v>5</v>
      </c>
      <c r="G55" s="481">
        <v>18</v>
      </c>
      <c r="H55" s="49">
        <f>F55*G55</f>
        <v>90</v>
      </c>
      <c r="I55" s="49"/>
      <c r="J55" s="49"/>
      <c r="K55" s="49"/>
      <c r="L55" s="49"/>
      <c r="M55" s="105">
        <f>H55+J55+L55</f>
        <v>90</v>
      </c>
    </row>
    <row r="56" spans="1:13" s="13" customFormat="1" ht="29.25">
      <c r="A56" s="210">
        <v>7</v>
      </c>
      <c r="B56" s="235" t="s">
        <v>68</v>
      </c>
      <c r="C56" s="377" t="s">
        <v>213</v>
      </c>
      <c r="D56" s="212" t="s">
        <v>36</v>
      </c>
      <c r="E56" s="212"/>
      <c r="F56" s="127">
        <v>1</v>
      </c>
      <c r="G56" s="93"/>
      <c r="H56" s="237"/>
      <c r="I56" s="93"/>
      <c r="J56" s="93"/>
      <c r="K56" s="93"/>
      <c r="L56" s="93"/>
      <c r="M56" s="95"/>
    </row>
    <row r="57" spans="1:13" s="13" customFormat="1" ht="13.5">
      <c r="A57" s="96"/>
      <c r="B57" s="173"/>
      <c r="C57" s="16" t="s">
        <v>44</v>
      </c>
      <c r="D57" s="32" t="s">
        <v>25</v>
      </c>
      <c r="E57" s="32">
        <v>13.7</v>
      </c>
      <c r="F57" s="44">
        <f>F56*E57</f>
        <v>13.7</v>
      </c>
      <c r="G57" s="56"/>
      <c r="H57" s="184"/>
      <c r="I57" s="478">
        <v>15</v>
      </c>
      <c r="J57" s="56">
        <f>F57*I57</f>
        <v>205.5</v>
      </c>
      <c r="K57" s="56"/>
      <c r="L57" s="56"/>
      <c r="M57" s="97">
        <f>H57+J57+L57</f>
        <v>205.5</v>
      </c>
    </row>
    <row r="58" spans="1:13" s="13" customFormat="1" ht="13.5">
      <c r="A58" s="96"/>
      <c r="B58" s="173"/>
      <c r="C58" s="16" t="s">
        <v>26</v>
      </c>
      <c r="D58" s="3" t="s">
        <v>3</v>
      </c>
      <c r="E58" s="32">
        <v>1.3</v>
      </c>
      <c r="F58" s="44">
        <f>F56*E58</f>
        <v>1.3</v>
      </c>
      <c r="G58" s="56"/>
      <c r="H58" s="56"/>
      <c r="I58" s="56"/>
      <c r="J58" s="56"/>
      <c r="K58" s="478">
        <v>15</v>
      </c>
      <c r="L58" s="56">
        <f>F58*K58</f>
        <v>19.5</v>
      </c>
      <c r="M58" s="97">
        <f>H58+J58+L58</f>
        <v>19.5</v>
      </c>
    </row>
    <row r="59" spans="1:13" s="13" customFormat="1" ht="13.5">
      <c r="A59" s="96"/>
      <c r="B59" s="173"/>
      <c r="C59" s="180" t="s">
        <v>45</v>
      </c>
      <c r="D59" s="3"/>
      <c r="E59" s="32"/>
      <c r="F59" s="44"/>
      <c r="G59" s="56"/>
      <c r="H59" s="56"/>
      <c r="I59" s="56"/>
      <c r="J59" s="56"/>
      <c r="K59" s="56"/>
      <c r="L59" s="56"/>
      <c r="M59" s="97"/>
    </row>
    <row r="60" spans="1:13" s="13" customFormat="1" ht="13.5">
      <c r="A60" s="96"/>
      <c r="B60" s="173"/>
      <c r="C60" s="4" t="s">
        <v>207</v>
      </c>
      <c r="D60" s="3" t="s">
        <v>36</v>
      </c>
      <c r="E60" s="32">
        <v>1</v>
      </c>
      <c r="F60" s="44">
        <f>F56*E60</f>
        <v>1</v>
      </c>
      <c r="G60" s="478">
        <v>1445</v>
      </c>
      <c r="H60" s="56">
        <f>F60*G60</f>
        <v>1445</v>
      </c>
      <c r="I60" s="56"/>
      <c r="J60" s="56"/>
      <c r="K60" s="56"/>
      <c r="L60" s="56"/>
      <c r="M60" s="97">
        <f>H60+J60+L60</f>
        <v>1445</v>
      </c>
    </row>
    <row r="61" spans="1:13" s="13" customFormat="1" ht="14.25" thickBot="1">
      <c r="A61" s="98"/>
      <c r="B61" s="295"/>
      <c r="C61" s="99" t="s">
        <v>46</v>
      </c>
      <c r="D61" s="100" t="s">
        <v>3</v>
      </c>
      <c r="E61" s="239">
        <v>3.24</v>
      </c>
      <c r="F61" s="108">
        <f>F56*E61</f>
        <v>3.24</v>
      </c>
      <c r="G61" s="483">
        <v>22</v>
      </c>
      <c r="H61" s="101">
        <f>F61*G61</f>
        <v>71.28</v>
      </c>
      <c r="I61" s="101"/>
      <c r="J61" s="101"/>
      <c r="K61" s="101"/>
      <c r="L61" s="101"/>
      <c r="M61" s="102">
        <f>H61+J61+L61</f>
        <v>71.28</v>
      </c>
    </row>
    <row r="62" spans="1:13" s="13" customFormat="1" ht="67.5">
      <c r="A62" s="305">
        <v>8</v>
      </c>
      <c r="B62" s="111" t="s">
        <v>69</v>
      </c>
      <c r="C62" s="376" t="s">
        <v>214</v>
      </c>
      <c r="D62" s="381" t="s">
        <v>36</v>
      </c>
      <c r="E62" s="382"/>
      <c r="F62" s="147">
        <v>1</v>
      </c>
      <c r="G62" s="379"/>
      <c r="H62" s="380"/>
      <c r="I62" s="380"/>
      <c r="J62" s="45"/>
      <c r="K62" s="45"/>
      <c r="L62" s="45"/>
      <c r="M62" s="122"/>
    </row>
    <row r="63" spans="1:13" s="13" customFormat="1" ht="13.5">
      <c r="A63" s="96"/>
      <c r="B63" s="33"/>
      <c r="C63" s="16" t="s">
        <v>39</v>
      </c>
      <c r="D63" s="3" t="s">
        <v>36</v>
      </c>
      <c r="E63" s="32">
        <v>1</v>
      </c>
      <c r="F63" s="44">
        <f>F62*E63</f>
        <v>1</v>
      </c>
      <c r="G63" s="56"/>
      <c r="H63" s="184"/>
      <c r="I63" s="478">
        <v>250</v>
      </c>
      <c r="J63" s="56">
        <f>F63*I63</f>
        <v>250</v>
      </c>
      <c r="K63" s="56"/>
      <c r="L63" s="56"/>
      <c r="M63" s="97">
        <f>H63+J63+L63</f>
        <v>250</v>
      </c>
    </row>
    <row r="64" spans="1:13" s="13" customFormat="1" ht="13.5">
      <c r="A64" s="96"/>
      <c r="B64" s="33"/>
      <c r="C64" s="16" t="s">
        <v>26</v>
      </c>
      <c r="D64" s="3" t="s">
        <v>3</v>
      </c>
      <c r="E64" s="32">
        <v>13.3</v>
      </c>
      <c r="F64" s="44">
        <f>F62*E64</f>
        <v>13.3</v>
      </c>
      <c r="G64" s="56"/>
      <c r="H64" s="56"/>
      <c r="I64" s="56"/>
      <c r="J64" s="56"/>
      <c r="K64" s="478">
        <v>15</v>
      </c>
      <c r="L64" s="56">
        <f>F64*K64</f>
        <v>199.5</v>
      </c>
      <c r="M64" s="97">
        <f>H64+J64+L64</f>
        <v>199.5</v>
      </c>
    </row>
    <row r="65" spans="1:13" s="13" customFormat="1" ht="13.5">
      <c r="A65" s="96"/>
      <c r="B65" s="33"/>
      <c r="C65" s="180" t="s">
        <v>45</v>
      </c>
      <c r="D65" s="32"/>
      <c r="E65" s="32"/>
      <c r="F65" s="44"/>
      <c r="G65" s="56"/>
      <c r="H65" s="56"/>
      <c r="I65" s="56"/>
      <c r="J65" s="56"/>
      <c r="K65" s="56"/>
      <c r="L65" s="56"/>
      <c r="M65" s="97"/>
    </row>
    <row r="66" spans="1:13" s="13" customFormat="1" ht="45.75" customHeight="1">
      <c r="A66" s="96"/>
      <c r="B66" s="33"/>
      <c r="C66" s="16" t="s">
        <v>209</v>
      </c>
      <c r="D66" s="5" t="s">
        <v>0</v>
      </c>
      <c r="E66" s="32">
        <v>1</v>
      </c>
      <c r="F66" s="44">
        <f>F62*E66</f>
        <v>1</v>
      </c>
      <c r="G66" s="486">
        <v>3290</v>
      </c>
      <c r="H66" s="44">
        <f>F66*G66</f>
        <v>3290</v>
      </c>
      <c r="I66" s="56"/>
      <c r="J66" s="56"/>
      <c r="K66" s="56"/>
      <c r="L66" s="56"/>
      <c r="M66" s="97">
        <f>H66+J66+L66</f>
        <v>3290</v>
      </c>
    </row>
    <row r="67" spans="1:13" s="13" customFormat="1" ht="14.25" thickBot="1">
      <c r="A67" s="104"/>
      <c r="B67" s="203"/>
      <c r="C67" s="20" t="s">
        <v>46</v>
      </c>
      <c r="D67" s="18" t="s">
        <v>3</v>
      </c>
      <c r="E67" s="21">
        <v>1.58</v>
      </c>
      <c r="F67" s="41">
        <f>F62*E67</f>
        <v>1.58</v>
      </c>
      <c r="G67" s="481">
        <v>90</v>
      </c>
      <c r="H67" s="49">
        <f>F67*G67</f>
        <v>142.20000000000002</v>
      </c>
      <c r="I67" s="49"/>
      <c r="J67" s="49"/>
      <c r="K67" s="49"/>
      <c r="L67" s="49"/>
      <c r="M67" s="105">
        <f>H67+J67+L67</f>
        <v>142.20000000000002</v>
      </c>
    </row>
    <row r="68" spans="1:13" s="13" customFormat="1" ht="67.5">
      <c r="A68" s="210">
        <v>9</v>
      </c>
      <c r="B68" s="350" t="s">
        <v>69</v>
      </c>
      <c r="C68" s="377" t="s">
        <v>233</v>
      </c>
      <c r="D68" s="383" t="s">
        <v>36</v>
      </c>
      <c r="E68" s="373"/>
      <c r="F68" s="127">
        <v>2</v>
      </c>
      <c r="G68" s="374"/>
      <c r="H68" s="375"/>
      <c r="I68" s="375"/>
      <c r="J68" s="93"/>
      <c r="K68" s="93"/>
      <c r="L68" s="93"/>
      <c r="M68" s="95"/>
    </row>
    <row r="69" spans="1:13" s="13" customFormat="1" ht="13.5">
      <c r="A69" s="96"/>
      <c r="B69" s="33"/>
      <c r="C69" s="16" t="s">
        <v>39</v>
      </c>
      <c r="D69" s="3" t="s">
        <v>36</v>
      </c>
      <c r="E69" s="32">
        <v>1</v>
      </c>
      <c r="F69" s="44">
        <f>F68*E69</f>
        <v>2</v>
      </c>
      <c r="G69" s="56"/>
      <c r="H69" s="184"/>
      <c r="I69" s="478">
        <v>250</v>
      </c>
      <c r="J69" s="56">
        <f>F69*I69</f>
        <v>500</v>
      </c>
      <c r="K69" s="56"/>
      <c r="L69" s="56"/>
      <c r="M69" s="97">
        <f>H69+J69+L69</f>
        <v>500</v>
      </c>
    </row>
    <row r="70" spans="1:13" s="13" customFormat="1" ht="13.5">
      <c r="A70" s="96"/>
      <c r="B70" s="33"/>
      <c r="C70" s="16" t="s">
        <v>26</v>
      </c>
      <c r="D70" s="3" t="s">
        <v>3</v>
      </c>
      <c r="E70" s="32">
        <v>13.3</v>
      </c>
      <c r="F70" s="44">
        <f>F68*E70</f>
        <v>26.6</v>
      </c>
      <c r="G70" s="56"/>
      <c r="H70" s="56"/>
      <c r="I70" s="56"/>
      <c r="J70" s="56"/>
      <c r="K70" s="478">
        <v>10</v>
      </c>
      <c r="L70" s="56">
        <f>F70*K70</f>
        <v>266</v>
      </c>
      <c r="M70" s="97">
        <f>H70+J70+L70</f>
        <v>266</v>
      </c>
    </row>
    <row r="71" spans="1:13" s="13" customFormat="1" ht="13.5">
      <c r="A71" s="96"/>
      <c r="B71" s="33"/>
      <c r="C71" s="180" t="s">
        <v>45</v>
      </c>
      <c r="D71" s="32"/>
      <c r="E71" s="32"/>
      <c r="F71" s="44"/>
      <c r="G71" s="56"/>
      <c r="H71" s="56"/>
      <c r="I71" s="56"/>
      <c r="J71" s="56"/>
      <c r="K71" s="56"/>
      <c r="L71" s="56"/>
      <c r="M71" s="97"/>
    </row>
    <row r="72" spans="1:13" s="13" customFormat="1" ht="45.75" customHeight="1">
      <c r="A72" s="96"/>
      <c r="B72" s="33"/>
      <c r="C72" s="16" t="s">
        <v>234</v>
      </c>
      <c r="D72" s="5" t="s">
        <v>0</v>
      </c>
      <c r="E72" s="32">
        <v>1</v>
      </c>
      <c r="F72" s="44">
        <f>F68*E72</f>
        <v>2</v>
      </c>
      <c r="G72" s="486">
        <v>4420</v>
      </c>
      <c r="H72" s="44">
        <f>F72*G72</f>
        <v>8840</v>
      </c>
      <c r="I72" s="56"/>
      <c r="J72" s="56"/>
      <c r="K72" s="56"/>
      <c r="L72" s="56"/>
      <c r="M72" s="97">
        <f>H72+J72+L72</f>
        <v>8840</v>
      </c>
    </row>
    <row r="73" spans="1:13" s="13" customFormat="1" ht="14.25" thickBot="1">
      <c r="A73" s="98"/>
      <c r="B73" s="269"/>
      <c r="C73" s="99" t="s">
        <v>46</v>
      </c>
      <c r="D73" s="100" t="s">
        <v>3</v>
      </c>
      <c r="E73" s="239">
        <v>1.58</v>
      </c>
      <c r="F73" s="108">
        <f>F68*E73</f>
        <v>3.16</v>
      </c>
      <c r="G73" s="483">
        <v>135</v>
      </c>
      <c r="H73" s="101">
        <f>F73*G73</f>
        <v>426.6</v>
      </c>
      <c r="I73" s="101"/>
      <c r="J73" s="101"/>
      <c r="K73" s="101"/>
      <c r="L73" s="101"/>
      <c r="M73" s="102">
        <f>H73+J73+L73</f>
        <v>426.6</v>
      </c>
    </row>
    <row r="74" spans="1:13" s="13" customFormat="1" ht="15.75">
      <c r="A74" s="305">
        <v>10</v>
      </c>
      <c r="B74" s="111" t="s">
        <v>69</v>
      </c>
      <c r="C74" s="376" t="s">
        <v>215</v>
      </c>
      <c r="D74" s="381" t="s">
        <v>36</v>
      </c>
      <c r="E74" s="382"/>
      <c r="F74" s="147">
        <v>1</v>
      </c>
      <c r="G74" s="379"/>
      <c r="H74" s="380"/>
      <c r="I74" s="380"/>
      <c r="J74" s="45"/>
      <c r="K74" s="45"/>
      <c r="L74" s="45"/>
      <c r="M74" s="122"/>
    </row>
    <row r="75" spans="1:13" s="13" customFormat="1" ht="13.5">
      <c r="A75" s="96"/>
      <c r="B75" s="33"/>
      <c r="C75" s="16" t="s">
        <v>39</v>
      </c>
      <c r="D75" s="3" t="s">
        <v>36</v>
      </c>
      <c r="E75" s="32">
        <v>1</v>
      </c>
      <c r="F75" s="44">
        <f>F74*E75</f>
        <v>1</v>
      </c>
      <c r="G75" s="56"/>
      <c r="H75" s="184"/>
      <c r="I75" s="478">
        <v>50</v>
      </c>
      <c r="J75" s="56">
        <f>F75*I75</f>
        <v>50</v>
      </c>
      <c r="K75" s="56"/>
      <c r="L75" s="56"/>
      <c r="M75" s="97">
        <f>H75+J75+L75</f>
        <v>50</v>
      </c>
    </row>
    <row r="76" spans="1:13" s="13" customFormat="1" ht="13.5">
      <c r="A76" s="96"/>
      <c r="B76" s="33"/>
      <c r="C76" s="16" t="s">
        <v>26</v>
      </c>
      <c r="D76" s="3" t="s">
        <v>3</v>
      </c>
      <c r="E76" s="32">
        <v>13.3</v>
      </c>
      <c r="F76" s="44">
        <f>F74*E76</f>
        <v>13.3</v>
      </c>
      <c r="G76" s="56"/>
      <c r="H76" s="56"/>
      <c r="I76" s="56"/>
      <c r="J76" s="56"/>
      <c r="K76" s="478">
        <v>1</v>
      </c>
      <c r="L76" s="56">
        <f>F76*K76</f>
        <v>13.3</v>
      </c>
      <c r="M76" s="97">
        <f>H76+J76+L76</f>
        <v>13.3</v>
      </c>
    </row>
    <row r="77" spans="1:13" s="13" customFormat="1" ht="13.5">
      <c r="A77" s="96"/>
      <c r="B77" s="33"/>
      <c r="C77" s="180" t="s">
        <v>45</v>
      </c>
      <c r="D77" s="32"/>
      <c r="E77" s="32"/>
      <c r="F77" s="44"/>
      <c r="G77" s="56"/>
      <c r="H77" s="56"/>
      <c r="I77" s="56"/>
      <c r="J77" s="56"/>
      <c r="K77" s="56"/>
      <c r="L77" s="56"/>
      <c r="M77" s="97"/>
    </row>
    <row r="78" spans="1:13" s="13" customFormat="1" ht="13.5">
      <c r="A78" s="96"/>
      <c r="B78" s="33"/>
      <c r="C78" s="16" t="s">
        <v>211</v>
      </c>
      <c r="D78" s="5" t="s">
        <v>0</v>
      </c>
      <c r="E78" s="32">
        <v>1</v>
      </c>
      <c r="F78" s="44">
        <f>F74*E78</f>
        <v>1</v>
      </c>
      <c r="G78" s="486">
        <v>450</v>
      </c>
      <c r="H78" s="44">
        <f>F78*G78</f>
        <v>450</v>
      </c>
      <c r="I78" s="56"/>
      <c r="J78" s="56"/>
      <c r="K78" s="56"/>
      <c r="L78" s="56"/>
      <c r="M78" s="97">
        <f>H78+J78+L78</f>
        <v>450</v>
      </c>
    </row>
    <row r="79" spans="1:13" s="13" customFormat="1" ht="14.25" thickBot="1">
      <c r="A79" s="96"/>
      <c r="B79" s="33"/>
      <c r="C79" s="16" t="s">
        <v>46</v>
      </c>
      <c r="D79" s="3" t="s">
        <v>3</v>
      </c>
      <c r="E79" s="32">
        <v>1.58</v>
      </c>
      <c r="F79" s="44">
        <f>F74*E79</f>
        <v>1.58</v>
      </c>
      <c r="G79" s="478">
        <v>30</v>
      </c>
      <c r="H79" s="56">
        <f>F79*G79</f>
        <v>47.400000000000006</v>
      </c>
      <c r="I79" s="56"/>
      <c r="J79" s="56"/>
      <c r="K79" s="56"/>
      <c r="L79" s="56"/>
      <c r="M79" s="97">
        <f>H79+J79+L79</f>
        <v>47.400000000000006</v>
      </c>
    </row>
    <row r="80" spans="1:13" s="15" customFormat="1" ht="14.25" thickBot="1">
      <c r="A80" s="387"/>
      <c r="B80" s="119"/>
      <c r="C80" s="133" t="s">
        <v>91</v>
      </c>
      <c r="D80" s="133"/>
      <c r="E80" s="119"/>
      <c r="F80" s="388"/>
      <c r="G80" s="224"/>
      <c r="H80" s="226">
        <f>SUM(H9:H79)</f>
        <v>117424.48</v>
      </c>
      <c r="I80" s="224"/>
      <c r="J80" s="224">
        <f>SUM(J9:J79)</f>
        <v>11237.5</v>
      </c>
      <c r="K80" s="224"/>
      <c r="L80" s="224">
        <f>SUM(L9:L79)</f>
        <v>2544.1000000000004</v>
      </c>
      <c r="M80" s="389">
        <f>SUM(M9:M79)</f>
        <v>131206.08</v>
      </c>
    </row>
    <row r="81" spans="1:13" s="15" customFormat="1" ht="13.5">
      <c r="A81" s="396"/>
      <c r="B81" s="384"/>
      <c r="C81" s="48" t="s">
        <v>258</v>
      </c>
      <c r="D81" s="385">
        <v>0.68</v>
      </c>
      <c r="E81" s="386"/>
      <c r="F81" s="43"/>
      <c r="G81" s="213"/>
      <c r="H81" s="213"/>
      <c r="I81" s="213"/>
      <c r="J81" s="213"/>
      <c r="K81" s="213"/>
      <c r="L81" s="213"/>
      <c r="M81" s="122">
        <f>J80*D81</f>
        <v>7641.500000000001</v>
      </c>
    </row>
    <row r="82" spans="1:13" s="15" customFormat="1" ht="13.5">
      <c r="A82" s="397"/>
      <c r="B82" s="37"/>
      <c r="C82" s="364" t="s">
        <v>212</v>
      </c>
      <c r="D82" s="365"/>
      <c r="E82" s="38"/>
      <c r="F82" s="44"/>
      <c r="G82" s="61"/>
      <c r="H82" s="61"/>
      <c r="I82" s="61"/>
      <c r="J82" s="61"/>
      <c r="K82" s="61"/>
      <c r="L82" s="61"/>
      <c r="M82" s="97">
        <f>SUM(M80:M81)</f>
        <v>138847.58</v>
      </c>
    </row>
    <row r="83" spans="1:13" s="15" customFormat="1" ht="13.5">
      <c r="A83" s="397"/>
      <c r="B83" s="37"/>
      <c r="C83" s="32" t="s">
        <v>257</v>
      </c>
      <c r="D83" s="366">
        <v>0.08</v>
      </c>
      <c r="E83" s="38"/>
      <c r="F83" s="44"/>
      <c r="G83" s="61"/>
      <c r="H83" s="363"/>
      <c r="I83" s="61"/>
      <c r="J83" s="61"/>
      <c r="K83" s="61"/>
      <c r="L83" s="61"/>
      <c r="M83" s="97">
        <f>M82*D83</f>
        <v>11107.8064</v>
      </c>
    </row>
    <row r="84" spans="1:13" s="15" customFormat="1" ht="13.5">
      <c r="A84" s="397"/>
      <c r="B84" s="3"/>
      <c r="C84" s="32" t="s">
        <v>61</v>
      </c>
      <c r="D84" s="34"/>
      <c r="E84" s="3"/>
      <c r="F84" s="44"/>
      <c r="G84" s="61"/>
      <c r="H84" s="61"/>
      <c r="I84" s="61"/>
      <c r="J84" s="61"/>
      <c r="K84" s="61"/>
      <c r="L84" s="61"/>
      <c r="M84" s="97">
        <f>SUM(M82:M83)</f>
        <v>149955.3864</v>
      </c>
    </row>
    <row r="85" spans="1:13" s="15" customFormat="1" ht="13.5">
      <c r="A85" s="420"/>
      <c r="B85" s="18"/>
      <c r="C85" s="18" t="s">
        <v>95</v>
      </c>
      <c r="D85" s="137">
        <v>0.03</v>
      </c>
      <c r="E85" s="18"/>
      <c r="F85" s="41"/>
      <c r="G85" s="422"/>
      <c r="H85" s="422"/>
      <c r="I85" s="422"/>
      <c r="J85" s="422"/>
      <c r="K85" s="422"/>
      <c r="L85" s="422"/>
      <c r="M85" s="105">
        <f>M84*D85</f>
        <v>4498.6615919999995</v>
      </c>
    </row>
    <row r="86" spans="1:13" s="15" customFormat="1" ht="13.5">
      <c r="A86" s="420"/>
      <c r="B86" s="18"/>
      <c r="C86" s="18" t="s">
        <v>61</v>
      </c>
      <c r="D86" s="421"/>
      <c r="E86" s="18"/>
      <c r="F86" s="41"/>
      <c r="G86" s="422"/>
      <c r="H86" s="422"/>
      <c r="I86" s="422"/>
      <c r="J86" s="422"/>
      <c r="K86" s="422"/>
      <c r="L86" s="422"/>
      <c r="M86" s="105">
        <f>SUM(M84:M85)</f>
        <v>154454.04799199998</v>
      </c>
    </row>
    <row r="87" spans="1:13" ht="14.25" thickBot="1">
      <c r="A87" s="398"/>
      <c r="B87" s="390"/>
      <c r="C87" s="18" t="s">
        <v>93</v>
      </c>
      <c r="D87" s="137">
        <v>0.18</v>
      </c>
      <c r="E87" s="137"/>
      <c r="F87" s="391"/>
      <c r="G87" s="391"/>
      <c r="H87" s="391"/>
      <c r="I87" s="391"/>
      <c r="J87" s="391"/>
      <c r="K87" s="391"/>
      <c r="L87" s="391"/>
      <c r="M87" s="399">
        <f>M86*D87</f>
        <v>27801.728638559995</v>
      </c>
    </row>
    <row r="88" spans="1:13" ht="33.75" thickBot="1">
      <c r="A88" s="392"/>
      <c r="B88" s="393"/>
      <c r="C88" s="146" t="s">
        <v>94</v>
      </c>
      <c r="D88" s="140"/>
      <c r="E88" s="140"/>
      <c r="F88" s="394"/>
      <c r="G88" s="394"/>
      <c r="H88" s="394"/>
      <c r="I88" s="394"/>
      <c r="J88" s="394"/>
      <c r="K88" s="394"/>
      <c r="L88" s="394"/>
      <c r="M88" s="395">
        <f>SUM(M86:M87)</f>
        <v>182255.77663055997</v>
      </c>
    </row>
  </sheetData>
  <sheetProtection/>
  <mergeCells count="19"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  <mergeCell ref="M4:M7"/>
    <mergeCell ref="N4:P4"/>
    <mergeCell ref="E5:F5"/>
    <mergeCell ref="K5:L5"/>
    <mergeCell ref="E6:E7"/>
    <mergeCell ref="F6:F7"/>
    <mergeCell ref="H6:H7"/>
    <mergeCell ref="J6:J7"/>
    <mergeCell ref="L6:L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29">
      <selection activeCell="G14" sqref="G14"/>
    </sheetView>
  </sheetViews>
  <sheetFormatPr defaultColWidth="11.421875" defaultRowHeight="15"/>
  <cols>
    <col min="1" max="1" width="3.28125" style="1" customWidth="1"/>
    <col min="2" max="2" width="8.140625" style="1" customWidth="1"/>
    <col min="3" max="3" width="37.28125" style="1" customWidth="1"/>
    <col min="4" max="4" width="7.421875" style="1" customWidth="1"/>
    <col min="5" max="5" width="6.00390625" style="1" customWidth="1"/>
    <col min="6" max="6" width="12.8515625" style="40" customWidth="1"/>
    <col min="7" max="7" width="11.421875" style="40" customWidth="1"/>
    <col min="8" max="8" width="13.7109375" style="40" customWidth="1"/>
    <col min="9" max="9" width="10.421875" style="40" customWidth="1"/>
    <col min="10" max="10" width="13.140625" style="40" customWidth="1"/>
    <col min="11" max="11" width="9.7109375" style="40" bestFit="1" customWidth="1"/>
    <col min="12" max="12" width="11.57421875" style="40" customWidth="1"/>
    <col min="13" max="13" width="17.7109375" style="40" customWidth="1"/>
    <col min="14" max="14" width="14.28125" style="1" bestFit="1" customWidth="1"/>
    <col min="15" max="16384" width="11.421875" style="1" customWidth="1"/>
  </cols>
  <sheetData>
    <row r="1" spans="1:13" s="17" customFormat="1" ht="13.5">
      <c r="A1" s="24"/>
      <c r="B1" s="10"/>
      <c r="C1" s="8" t="s">
        <v>2</v>
      </c>
      <c r="D1" s="586" t="s">
        <v>89</v>
      </c>
      <c r="E1" s="586"/>
      <c r="F1" s="586"/>
      <c r="G1" s="586"/>
      <c r="H1" s="586"/>
      <c r="I1" s="586"/>
      <c r="J1" s="586"/>
      <c r="K1" s="586"/>
      <c r="L1" s="586"/>
      <c r="M1" s="586"/>
    </row>
    <row r="2" spans="1:13" ht="42.75" customHeight="1">
      <c r="A2" s="527" t="s">
        <v>175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70"/>
    </row>
    <row r="3" spans="1:11" ht="43.5" customHeight="1" thickBot="1">
      <c r="A3" s="587" t="s">
        <v>263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3" ht="13.5">
      <c r="A4" s="574" t="s">
        <v>30</v>
      </c>
      <c r="B4" s="577" t="s">
        <v>4</v>
      </c>
      <c r="C4" s="244"/>
      <c r="D4" s="580" t="s">
        <v>31</v>
      </c>
      <c r="E4" s="538" t="s">
        <v>5</v>
      </c>
      <c r="F4" s="539"/>
      <c r="G4" s="511" t="s">
        <v>33</v>
      </c>
      <c r="H4" s="522"/>
      <c r="I4" s="512" t="s">
        <v>32</v>
      </c>
      <c r="J4" s="512"/>
      <c r="K4" s="570" t="s">
        <v>6</v>
      </c>
      <c r="L4" s="539"/>
      <c r="M4" s="522" t="s">
        <v>34</v>
      </c>
    </row>
    <row r="5" spans="1:16" ht="13.5" customHeight="1" thickBot="1">
      <c r="A5" s="575"/>
      <c r="B5" s="578"/>
      <c r="C5" s="194" t="s">
        <v>71</v>
      </c>
      <c r="D5" s="581"/>
      <c r="E5" s="515" t="s">
        <v>7</v>
      </c>
      <c r="F5" s="516"/>
      <c r="G5" s="513"/>
      <c r="H5" s="523"/>
      <c r="I5" s="583"/>
      <c r="J5" s="583"/>
      <c r="K5" s="567" t="s">
        <v>8</v>
      </c>
      <c r="L5" s="516"/>
      <c r="M5" s="566"/>
      <c r="N5" s="585"/>
      <c r="O5" s="585"/>
      <c r="P5" s="585"/>
    </row>
    <row r="6" spans="1:13" ht="16.5" customHeight="1">
      <c r="A6" s="575"/>
      <c r="B6" s="578"/>
      <c r="C6" s="246" t="s">
        <v>72</v>
      </c>
      <c r="D6" s="581"/>
      <c r="E6" s="568" t="s">
        <v>73</v>
      </c>
      <c r="F6" s="520" t="s">
        <v>35</v>
      </c>
      <c r="G6" s="79" t="s">
        <v>9</v>
      </c>
      <c r="H6" s="520" t="s">
        <v>35</v>
      </c>
      <c r="I6" s="90" t="s">
        <v>9</v>
      </c>
      <c r="J6" s="520" t="s">
        <v>35</v>
      </c>
      <c r="K6" s="79" t="s">
        <v>9</v>
      </c>
      <c r="L6" s="520" t="s">
        <v>35</v>
      </c>
      <c r="M6" s="566"/>
    </row>
    <row r="7" spans="1:13" ht="14.25" thickBot="1">
      <c r="A7" s="576"/>
      <c r="B7" s="579"/>
      <c r="C7" s="247"/>
      <c r="D7" s="582"/>
      <c r="E7" s="569"/>
      <c r="F7" s="521"/>
      <c r="G7" s="164" t="s">
        <v>10</v>
      </c>
      <c r="H7" s="521"/>
      <c r="I7" s="167" t="s">
        <v>10</v>
      </c>
      <c r="J7" s="521"/>
      <c r="K7" s="92" t="s">
        <v>10</v>
      </c>
      <c r="L7" s="521"/>
      <c r="M7" s="523"/>
    </row>
    <row r="8" spans="1:13" ht="14.25" thickBot="1">
      <c r="A8" s="449">
        <v>1</v>
      </c>
      <c r="B8" s="428" t="s">
        <v>11</v>
      </c>
      <c r="C8" s="429" t="s">
        <v>12</v>
      </c>
      <c r="D8" s="430" t="s">
        <v>13</v>
      </c>
      <c r="E8" s="431" t="s">
        <v>14</v>
      </c>
      <c r="F8" s="432" t="s">
        <v>15</v>
      </c>
      <c r="G8" s="433" t="s">
        <v>16</v>
      </c>
      <c r="H8" s="432" t="s">
        <v>17</v>
      </c>
      <c r="I8" s="433" t="s">
        <v>18</v>
      </c>
      <c r="J8" s="434" t="s">
        <v>19</v>
      </c>
      <c r="K8" s="433" t="s">
        <v>20</v>
      </c>
      <c r="L8" s="432" t="s">
        <v>21</v>
      </c>
      <c r="M8" s="434" t="s">
        <v>22</v>
      </c>
    </row>
    <row r="9" spans="1:13" s="153" customFormat="1" ht="42.75">
      <c r="A9" s="436">
        <v>1</v>
      </c>
      <c r="B9" s="437" t="s">
        <v>69</v>
      </c>
      <c r="C9" s="377" t="s">
        <v>256</v>
      </c>
      <c r="D9" s="276" t="s">
        <v>0</v>
      </c>
      <c r="E9" s="373"/>
      <c r="F9" s="127">
        <v>1</v>
      </c>
      <c r="G9" s="438"/>
      <c r="H9" s="375"/>
      <c r="I9" s="375"/>
      <c r="J9" s="93"/>
      <c r="K9" s="93"/>
      <c r="L9" s="93"/>
      <c r="M9" s="95"/>
    </row>
    <row r="10" spans="1:13" s="153" customFormat="1" ht="13.5">
      <c r="A10" s="278"/>
      <c r="B10" s="50"/>
      <c r="C10" s="16" t="s">
        <v>39</v>
      </c>
      <c r="D10" s="134" t="s">
        <v>0</v>
      </c>
      <c r="E10" s="32">
        <v>1</v>
      </c>
      <c r="F10" s="44">
        <f>F9*E10</f>
        <v>1</v>
      </c>
      <c r="G10" s="56"/>
      <c r="H10" s="184"/>
      <c r="I10" s="484">
        <v>2750</v>
      </c>
      <c r="J10" s="56">
        <f>F10*I10</f>
        <v>2750</v>
      </c>
      <c r="K10" s="56"/>
      <c r="L10" s="56"/>
      <c r="M10" s="97">
        <f>H10+J10+L10</f>
        <v>2750</v>
      </c>
    </row>
    <row r="11" spans="1:13" s="153" customFormat="1" ht="13.5">
      <c r="A11" s="278"/>
      <c r="B11" s="50"/>
      <c r="C11" s="16" t="s">
        <v>40</v>
      </c>
      <c r="D11" s="3" t="s">
        <v>3</v>
      </c>
      <c r="E11" s="32">
        <v>0.39</v>
      </c>
      <c r="F11" s="44">
        <f>F9*E11</f>
        <v>0.39</v>
      </c>
      <c r="G11" s="56"/>
      <c r="H11" s="56"/>
      <c r="I11" s="56"/>
      <c r="J11" s="56"/>
      <c r="K11" s="478">
        <v>350</v>
      </c>
      <c r="L11" s="56">
        <f>F11*K11</f>
        <v>136.5</v>
      </c>
      <c r="M11" s="97">
        <f>H11+J11+L11</f>
        <v>136.5</v>
      </c>
    </row>
    <row r="12" spans="1:13" s="153" customFormat="1" ht="13.5">
      <c r="A12" s="278"/>
      <c r="B12" s="50"/>
      <c r="C12" s="124" t="s">
        <v>45</v>
      </c>
      <c r="D12" s="32"/>
      <c r="E12" s="32"/>
      <c r="F12" s="44"/>
      <c r="G12" s="56"/>
      <c r="H12" s="56"/>
      <c r="I12" s="56"/>
      <c r="J12" s="56"/>
      <c r="K12" s="56"/>
      <c r="L12" s="56"/>
      <c r="M12" s="97"/>
    </row>
    <row r="13" spans="1:13" s="153" customFormat="1" ht="29.25">
      <c r="A13" s="278"/>
      <c r="B13" s="50"/>
      <c r="C13" s="368" t="s">
        <v>247</v>
      </c>
      <c r="D13" s="134" t="s">
        <v>0</v>
      </c>
      <c r="E13" s="32">
        <v>1</v>
      </c>
      <c r="F13" s="44">
        <f>F9*E13</f>
        <v>1</v>
      </c>
      <c r="G13" s="485">
        <v>13600</v>
      </c>
      <c r="H13" s="44">
        <f>F13*G13</f>
        <v>13600</v>
      </c>
      <c r="I13" s="56"/>
      <c r="J13" s="56"/>
      <c r="K13" s="56"/>
      <c r="L13" s="56"/>
      <c r="M13" s="279">
        <f>H13+J13+L13</f>
        <v>13600</v>
      </c>
    </row>
    <row r="14" spans="1:13" s="153" customFormat="1" ht="14.25" thickBot="1">
      <c r="A14" s="280"/>
      <c r="B14" s="439"/>
      <c r="C14" s="99" t="s">
        <v>46</v>
      </c>
      <c r="D14" s="100" t="s">
        <v>3</v>
      </c>
      <c r="E14" s="239">
        <v>1.58</v>
      </c>
      <c r="F14" s="108">
        <f>F9*E14</f>
        <v>1.58</v>
      </c>
      <c r="G14" s="483">
        <v>2150</v>
      </c>
      <c r="H14" s="101">
        <f>F14*G14</f>
        <v>3397</v>
      </c>
      <c r="I14" s="101"/>
      <c r="J14" s="101"/>
      <c r="K14" s="101"/>
      <c r="L14" s="101"/>
      <c r="M14" s="109">
        <f aca="true" t="shared" si="0" ref="M14:M21">H14+J14+L14</f>
        <v>3397</v>
      </c>
    </row>
    <row r="15" spans="1:13" s="153" customFormat="1" ht="13.5">
      <c r="A15" s="450">
        <v>2</v>
      </c>
      <c r="B15" s="204" t="s">
        <v>252</v>
      </c>
      <c r="C15" s="376" t="s">
        <v>253</v>
      </c>
      <c r="D15" s="381" t="s">
        <v>36</v>
      </c>
      <c r="E15" s="150"/>
      <c r="F15" s="435">
        <v>12</v>
      </c>
      <c r="H15" s="45"/>
      <c r="I15" s="45"/>
      <c r="J15" s="45"/>
      <c r="K15" s="45"/>
      <c r="L15" s="45"/>
      <c r="M15" s="307">
        <f t="shared" si="0"/>
        <v>0</v>
      </c>
    </row>
    <row r="16" spans="1:13" s="153" customFormat="1" ht="13.5">
      <c r="A16" s="278"/>
      <c r="B16" s="149"/>
      <c r="C16" s="16" t="s">
        <v>44</v>
      </c>
      <c r="D16" s="3" t="s">
        <v>25</v>
      </c>
      <c r="E16" s="32">
        <v>1</v>
      </c>
      <c r="F16" s="227">
        <f>F15*E16</f>
        <v>12</v>
      </c>
      <c r="G16" s="56"/>
      <c r="H16" s="56"/>
      <c r="I16" s="478">
        <v>50</v>
      </c>
      <c r="J16" s="56">
        <f>F16*I16</f>
        <v>600</v>
      </c>
      <c r="K16" s="56"/>
      <c r="L16" s="56"/>
      <c r="M16" s="279">
        <f t="shared" si="0"/>
        <v>600</v>
      </c>
    </row>
    <row r="17" spans="1:13" s="153" customFormat="1" ht="13.5">
      <c r="A17" s="278"/>
      <c r="B17" s="149"/>
      <c r="C17" s="16" t="s">
        <v>42</v>
      </c>
      <c r="D17" s="3" t="s">
        <v>3</v>
      </c>
      <c r="E17" s="32">
        <v>0.08</v>
      </c>
      <c r="F17" s="227">
        <f>F15*E17</f>
        <v>0.96</v>
      </c>
      <c r="G17" s="56"/>
      <c r="H17" s="56"/>
      <c r="I17" s="56"/>
      <c r="J17" s="56"/>
      <c r="K17" s="478">
        <v>150</v>
      </c>
      <c r="L17" s="56">
        <f>F17*K17</f>
        <v>144</v>
      </c>
      <c r="M17" s="279">
        <f t="shared" si="0"/>
        <v>144</v>
      </c>
    </row>
    <row r="18" spans="1:13" s="153" customFormat="1" ht="13.5">
      <c r="A18" s="278"/>
      <c r="B18" s="149"/>
      <c r="C18" s="16" t="s">
        <v>45</v>
      </c>
      <c r="D18" s="3"/>
      <c r="E18" s="32"/>
      <c r="F18" s="227"/>
      <c r="G18" s="56"/>
      <c r="H18" s="56"/>
      <c r="I18" s="56"/>
      <c r="J18" s="56"/>
      <c r="K18" s="56"/>
      <c r="L18" s="56"/>
      <c r="M18" s="279">
        <f t="shared" si="0"/>
        <v>0</v>
      </c>
    </row>
    <row r="19" spans="1:13" s="153" customFormat="1" ht="27">
      <c r="A19" s="278"/>
      <c r="B19" s="149"/>
      <c r="C19" s="4" t="s">
        <v>254</v>
      </c>
      <c r="D19" s="3" t="s">
        <v>0</v>
      </c>
      <c r="E19" s="32">
        <v>1</v>
      </c>
      <c r="F19" s="227">
        <f>F15*E19</f>
        <v>12</v>
      </c>
      <c r="G19" s="486">
        <v>320</v>
      </c>
      <c r="H19" s="44">
        <f>F19*G19</f>
        <v>3840</v>
      </c>
      <c r="I19" s="56"/>
      <c r="J19" s="56"/>
      <c r="K19" s="56"/>
      <c r="L19" s="56"/>
      <c r="M19" s="279">
        <f t="shared" si="0"/>
        <v>3840</v>
      </c>
    </row>
    <row r="20" spans="1:13" s="153" customFormat="1" ht="14.25" thickBot="1">
      <c r="A20" s="451"/>
      <c r="B20" s="148"/>
      <c r="C20" s="405" t="s">
        <v>46</v>
      </c>
      <c r="D20" s="402" t="s">
        <v>3</v>
      </c>
      <c r="E20" s="39">
        <v>5</v>
      </c>
      <c r="F20" s="403">
        <f>F15*E20</f>
        <v>60</v>
      </c>
      <c r="G20" s="481">
        <v>25</v>
      </c>
      <c r="H20" s="41">
        <f>F20*G20</f>
        <v>1500</v>
      </c>
      <c r="I20" s="49"/>
      <c r="J20" s="49"/>
      <c r="K20" s="49"/>
      <c r="L20" s="49"/>
      <c r="M20" s="309">
        <f t="shared" si="0"/>
        <v>1500</v>
      </c>
    </row>
    <row r="21" spans="1:13" ht="13.5">
      <c r="A21" s="440">
        <v>3</v>
      </c>
      <c r="B21" s="235" t="s">
        <v>248</v>
      </c>
      <c r="C21" s="103" t="s">
        <v>249</v>
      </c>
      <c r="D21" s="212" t="s">
        <v>90</v>
      </c>
      <c r="E21" s="135"/>
      <c r="F21" s="242">
        <v>40</v>
      </c>
      <c r="G21" s="93"/>
      <c r="H21" s="93"/>
      <c r="I21" s="93"/>
      <c r="J21" s="93"/>
      <c r="K21" s="93"/>
      <c r="L21" s="93"/>
      <c r="M21" s="107">
        <f t="shared" si="0"/>
        <v>0</v>
      </c>
    </row>
    <row r="22" spans="1:13" ht="13.5">
      <c r="A22" s="441"/>
      <c r="B22" s="173"/>
      <c r="C22" s="16" t="s">
        <v>44</v>
      </c>
      <c r="D22" s="3" t="s">
        <v>25</v>
      </c>
      <c r="E22" s="32">
        <v>0.863</v>
      </c>
      <c r="F22" s="227">
        <f>F21*E22</f>
        <v>34.519999999999996</v>
      </c>
      <c r="G22" s="56"/>
      <c r="H22" s="56"/>
      <c r="I22" s="478">
        <v>8</v>
      </c>
      <c r="J22" s="56">
        <f>F22*I22</f>
        <v>276.15999999999997</v>
      </c>
      <c r="K22" s="56"/>
      <c r="L22" s="56"/>
      <c r="M22" s="97">
        <f aca="true" t="shared" si="1" ref="M22:M29">H22+J22+L22</f>
        <v>276.15999999999997</v>
      </c>
    </row>
    <row r="23" spans="1:13" ht="13.5">
      <c r="A23" s="441"/>
      <c r="B23" s="228"/>
      <c r="C23" s="16" t="s">
        <v>42</v>
      </c>
      <c r="D23" s="3" t="s">
        <v>3</v>
      </c>
      <c r="E23" s="32">
        <v>0.0678</v>
      </c>
      <c r="F23" s="227">
        <f>F21*E23</f>
        <v>2.7119999999999997</v>
      </c>
      <c r="G23" s="56"/>
      <c r="H23" s="56"/>
      <c r="I23" s="56"/>
      <c r="J23" s="56"/>
      <c r="K23" s="478">
        <v>15</v>
      </c>
      <c r="L23" s="56">
        <f>F23*K23</f>
        <v>40.67999999999999</v>
      </c>
      <c r="M23" s="97">
        <f t="shared" si="1"/>
        <v>40.67999999999999</v>
      </c>
    </row>
    <row r="24" spans="1:13" ht="13.5">
      <c r="A24" s="441"/>
      <c r="B24" s="228"/>
      <c r="C24" s="16" t="s">
        <v>45</v>
      </c>
      <c r="D24" s="3"/>
      <c r="E24" s="32"/>
      <c r="F24" s="227"/>
      <c r="G24" s="56"/>
      <c r="H24" s="56"/>
      <c r="I24" s="56"/>
      <c r="J24" s="56"/>
      <c r="K24" s="56"/>
      <c r="L24" s="56"/>
      <c r="M24" s="97">
        <f t="shared" si="1"/>
        <v>0</v>
      </c>
    </row>
    <row r="25" spans="1:13" ht="13.5">
      <c r="A25" s="441"/>
      <c r="B25" s="228"/>
      <c r="C25" s="4" t="s">
        <v>249</v>
      </c>
      <c r="D25" s="3" t="s">
        <v>90</v>
      </c>
      <c r="E25" s="32">
        <v>1</v>
      </c>
      <c r="F25" s="227">
        <f>F21*E25</f>
        <v>40</v>
      </c>
      <c r="G25" s="478">
        <v>18</v>
      </c>
      <c r="H25" s="56">
        <f>F25*G25</f>
        <v>720</v>
      </c>
      <c r="I25" s="56"/>
      <c r="J25" s="56"/>
      <c r="K25" s="56"/>
      <c r="L25" s="56"/>
      <c r="M25" s="97">
        <f t="shared" si="1"/>
        <v>720</v>
      </c>
    </row>
    <row r="26" spans="1:13" ht="13.5">
      <c r="A26" s="441"/>
      <c r="B26" s="370"/>
      <c r="C26" s="427" t="s">
        <v>239</v>
      </c>
      <c r="D26" s="362" t="s">
        <v>36</v>
      </c>
      <c r="E26" s="370"/>
      <c r="F26" s="369">
        <v>8</v>
      </c>
      <c r="G26" s="487">
        <v>15</v>
      </c>
      <c r="H26" s="56">
        <f>F26*G26</f>
        <v>120</v>
      </c>
      <c r="I26" s="56"/>
      <c r="J26" s="56"/>
      <c r="K26" s="56"/>
      <c r="L26" s="56"/>
      <c r="M26" s="97">
        <f t="shared" si="1"/>
        <v>120</v>
      </c>
    </row>
    <row r="27" spans="1:13" ht="13.5">
      <c r="A27" s="441"/>
      <c r="B27" s="228"/>
      <c r="C27" s="427" t="s">
        <v>241</v>
      </c>
      <c r="D27" s="362" t="s">
        <v>36</v>
      </c>
      <c r="E27" s="370"/>
      <c r="F27" s="369">
        <v>1</v>
      </c>
      <c r="G27" s="478">
        <v>15</v>
      </c>
      <c r="H27" s="56">
        <f>F27*G27</f>
        <v>15</v>
      </c>
      <c r="I27" s="56"/>
      <c r="J27" s="56"/>
      <c r="K27" s="56"/>
      <c r="L27" s="56"/>
      <c r="M27" s="97">
        <f t="shared" si="1"/>
        <v>15</v>
      </c>
    </row>
    <row r="28" spans="1:13" ht="13.5">
      <c r="A28" s="441"/>
      <c r="B28" s="228"/>
      <c r="C28" s="427" t="s">
        <v>242</v>
      </c>
      <c r="D28" s="362" t="s">
        <v>36</v>
      </c>
      <c r="E28" s="370"/>
      <c r="F28" s="369">
        <v>2</v>
      </c>
      <c r="G28" s="478">
        <v>18</v>
      </c>
      <c r="H28" s="56">
        <f>F28*G28</f>
        <v>36</v>
      </c>
      <c r="I28" s="56"/>
      <c r="J28" s="56"/>
      <c r="K28" s="56"/>
      <c r="L28" s="56"/>
      <c r="M28" s="97">
        <f t="shared" si="1"/>
        <v>36</v>
      </c>
    </row>
    <row r="29" spans="1:13" ht="14.25" thickBot="1">
      <c r="A29" s="398"/>
      <c r="B29" s="54"/>
      <c r="C29" s="20" t="s">
        <v>46</v>
      </c>
      <c r="D29" s="18" t="s">
        <v>3</v>
      </c>
      <c r="E29" s="21">
        <v>0.0424</v>
      </c>
      <c r="F29" s="59">
        <f>F21*E29</f>
        <v>1.696</v>
      </c>
      <c r="G29" s="481">
        <v>20</v>
      </c>
      <c r="H29" s="49">
        <f>F29*G29</f>
        <v>33.92</v>
      </c>
      <c r="I29" s="391"/>
      <c r="J29" s="391"/>
      <c r="K29" s="391"/>
      <c r="L29" s="391"/>
      <c r="M29" s="105">
        <f t="shared" si="1"/>
        <v>33.92</v>
      </c>
    </row>
    <row r="30" spans="1:13" ht="13.5">
      <c r="A30" s="440">
        <v>4</v>
      </c>
      <c r="B30" s="235" t="s">
        <v>250</v>
      </c>
      <c r="C30" s="103" t="s">
        <v>251</v>
      </c>
      <c r="D30" s="212" t="s">
        <v>90</v>
      </c>
      <c r="E30" s="135"/>
      <c r="F30" s="242">
        <v>60</v>
      </c>
      <c r="G30" s="93"/>
      <c r="H30" s="93"/>
      <c r="I30" s="93"/>
      <c r="J30" s="93"/>
      <c r="K30" s="93"/>
      <c r="L30" s="93"/>
      <c r="M30" s="95"/>
    </row>
    <row r="31" spans="1:13" ht="13.5">
      <c r="A31" s="441"/>
      <c r="B31" s="173"/>
      <c r="C31" s="16" t="s">
        <v>44</v>
      </c>
      <c r="D31" s="3" t="s">
        <v>25</v>
      </c>
      <c r="E31" s="32">
        <v>0.767</v>
      </c>
      <c r="F31" s="227">
        <f>F30*E31</f>
        <v>46.02</v>
      </c>
      <c r="G31" s="56"/>
      <c r="H31" s="56"/>
      <c r="I31" s="478">
        <v>8</v>
      </c>
      <c r="J31" s="56">
        <f>F31*I31</f>
        <v>368.16</v>
      </c>
      <c r="K31" s="56"/>
      <c r="L31" s="56"/>
      <c r="M31" s="97">
        <f>H31+J31+L31</f>
        <v>368.16</v>
      </c>
    </row>
    <row r="32" spans="1:13" ht="13.5">
      <c r="A32" s="441"/>
      <c r="B32" s="228"/>
      <c r="C32" s="16" t="s">
        <v>42</v>
      </c>
      <c r="D32" s="3" t="s">
        <v>3</v>
      </c>
      <c r="E32" s="32">
        <v>0.0521</v>
      </c>
      <c r="F32" s="227">
        <f>F30*E32</f>
        <v>3.126</v>
      </c>
      <c r="G32" s="56"/>
      <c r="H32" s="56"/>
      <c r="I32" s="56"/>
      <c r="J32" s="56"/>
      <c r="K32" s="478">
        <v>15</v>
      </c>
      <c r="L32" s="56">
        <f>F32*K32</f>
        <v>46.89</v>
      </c>
      <c r="M32" s="97">
        <f>H32+J32+L32</f>
        <v>46.89</v>
      </c>
    </row>
    <row r="33" spans="1:13" ht="13.5">
      <c r="A33" s="441"/>
      <c r="B33" s="228"/>
      <c r="C33" s="16" t="s">
        <v>45</v>
      </c>
      <c r="D33" s="3"/>
      <c r="E33" s="32"/>
      <c r="F33" s="227"/>
      <c r="G33" s="56"/>
      <c r="H33" s="56"/>
      <c r="I33" s="56"/>
      <c r="J33" s="56"/>
      <c r="K33" s="56"/>
      <c r="L33" s="56"/>
      <c r="M33" s="97">
        <f>H33+J33+L33</f>
        <v>0</v>
      </c>
    </row>
    <row r="34" spans="1:13" ht="13.5">
      <c r="A34" s="441"/>
      <c r="B34" s="228"/>
      <c r="C34" s="4" t="s">
        <v>251</v>
      </c>
      <c r="D34" s="3" t="s">
        <v>90</v>
      </c>
      <c r="E34" s="32">
        <v>1</v>
      </c>
      <c r="F34" s="227">
        <f>F30*E34</f>
        <v>60</v>
      </c>
      <c r="G34" s="478">
        <v>15</v>
      </c>
      <c r="H34" s="56">
        <f aca="true" t="shared" si="2" ref="H34:H40">F34*G34</f>
        <v>900</v>
      </c>
      <c r="I34" s="56"/>
      <c r="J34" s="56"/>
      <c r="K34" s="56"/>
      <c r="L34" s="56"/>
      <c r="M34" s="97">
        <f>H34+J34+L34</f>
        <v>900</v>
      </c>
    </row>
    <row r="35" spans="1:13" ht="13.5">
      <c r="A35" s="441"/>
      <c r="B35" s="228"/>
      <c r="C35" s="427" t="s">
        <v>240</v>
      </c>
      <c r="D35" s="362" t="s">
        <v>36</v>
      </c>
      <c r="E35" s="370"/>
      <c r="F35" s="369">
        <v>10</v>
      </c>
      <c r="G35" s="478">
        <v>10</v>
      </c>
      <c r="H35" s="56">
        <f t="shared" si="2"/>
        <v>100</v>
      </c>
      <c r="I35" s="56"/>
      <c r="J35" s="56"/>
      <c r="K35" s="56"/>
      <c r="L35" s="56"/>
      <c r="M35" s="97">
        <f aca="true" t="shared" si="3" ref="M35:M40">H35+J35+L35</f>
        <v>100</v>
      </c>
    </row>
    <row r="36" spans="1:13" ht="13.5">
      <c r="A36" s="441"/>
      <c r="B36" s="228"/>
      <c r="C36" s="427" t="s">
        <v>243</v>
      </c>
      <c r="D36" s="362" t="s">
        <v>36</v>
      </c>
      <c r="E36" s="370"/>
      <c r="F36" s="369">
        <v>12</v>
      </c>
      <c r="G36" s="478">
        <v>10</v>
      </c>
      <c r="H36" s="56">
        <f t="shared" si="2"/>
        <v>120</v>
      </c>
      <c r="I36" s="56"/>
      <c r="J36" s="56"/>
      <c r="K36" s="56"/>
      <c r="L36" s="56"/>
      <c r="M36" s="97">
        <f t="shared" si="3"/>
        <v>120</v>
      </c>
    </row>
    <row r="37" spans="1:13" ht="13.5">
      <c r="A37" s="441"/>
      <c r="B37" s="228"/>
      <c r="C37" s="427" t="s">
        <v>244</v>
      </c>
      <c r="D37" s="362" t="s">
        <v>36</v>
      </c>
      <c r="E37" s="370"/>
      <c r="F37" s="369">
        <v>12</v>
      </c>
      <c r="G37" s="478">
        <v>12</v>
      </c>
      <c r="H37" s="56">
        <f t="shared" si="2"/>
        <v>144</v>
      </c>
      <c r="I37" s="56"/>
      <c r="J37" s="56"/>
      <c r="K37" s="56"/>
      <c r="L37" s="56"/>
      <c r="M37" s="97">
        <f t="shared" si="3"/>
        <v>144</v>
      </c>
    </row>
    <row r="38" spans="1:13" ht="13.5">
      <c r="A38" s="441"/>
      <c r="B38" s="370"/>
      <c r="C38" s="368" t="s">
        <v>245</v>
      </c>
      <c r="D38" s="362" t="s">
        <v>201</v>
      </c>
      <c r="E38" s="370"/>
      <c r="F38" s="369">
        <v>1</v>
      </c>
      <c r="G38" s="488">
        <v>125</v>
      </c>
      <c r="H38" s="56">
        <f t="shared" si="2"/>
        <v>125</v>
      </c>
      <c r="I38" s="62"/>
      <c r="J38" s="62"/>
      <c r="K38" s="62"/>
      <c r="L38" s="62"/>
      <c r="M38" s="97">
        <f t="shared" si="3"/>
        <v>125</v>
      </c>
    </row>
    <row r="39" spans="1:13" ht="14.25" thickBot="1">
      <c r="A39" s="442"/>
      <c r="B39" s="448"/>
      <c r="C39" s="99" t="s">
        <v>46</v>
      </c>
      <c r="D39" s="100" t="s">
        <v>3</v>
      </c>
      <c r="E39" s="239">
        <v>0.07</v>
      </c>
      <c r="F39" s="240">
        <f>F32*E39</f>
        <v>0.21882000000000001</v>
      </c>
      <c r="G39" s="483">
        <v>280</v>
      </c>
      <c r="H39" s="101">
        <f t="shared" si="2"/>
        <v>61.269600000000004</v>
      </c>
      <c r="I39" s="443"/>
      <c r="J39" s="443"/>
      <c r="K39" s="443"/>
      <c r="L39" s="443"/>
      <c r="M39" s="102">
        <f t="shared" si="3"/>
        <v>61.269600000000004</v>
      </c>
    </row>
    <row r="40" spans="1:13" ht="41.25" thickBot="1">
      <c r="A40" s="444">
        <v>5</v>
      </c>
      <c r="B40" s="445" t="s">
        <v>29</v>
      </c>
      <c r="C40" s="406" t="s">
        <v>255</v>
      </c>
      <c r="D40" s="407" t="s">
        <v>201</v>
      </c>
      <c r="E40" s="446"/>
      <c r="F40" s="426">
        <v>1</v>
      </c>
      <c r="G40" s="489">
        <v>125</v>
      </c>
      <c r="H40" s="130">
        <f t="shared" si="2"/>
        <v>125</v>
      </c>
      <c r="I40" s="489">
        <v>80</v>
      </c>
      <c r="J40" s="447">
        <f>F40*I40</f>
        <v>80</v>
      </c>
      <c r="K40" s="447"/>
      <c r="L40" s="447"/>
      <c r="M40" s="131">
        <f t="shared" si="3"/>
        <v>205</v>
      </c>
    </row>
    <row r="41" spans="1:13" ht="14.25" thickBot="1">
      <c r="A41" s="387"/>
      <c r="B41" s="119"/>
      <c r="C41" s="133" t="s">
        <v>91</v>
      </c>
      <c r="D41" s="133"/>
      <c r="E41" s="119"/>
      <c r="F41" s="388"/>
      <c r="G41" s="224"/>
      <c r="H41" s="226">
        <f>SUM(H10:H40)</f>
        <v>24837.189599999998</v>
      </c>
      <c r="I41" s="224"/>
      <c r="J41" s="224">
        <f>SUM(J10:J40)</f>
        <v>4074.3199999999997</v>
      </c>
      <c r="K41" s="224"/>
      <c r="L41" s="224">
        <f>SUM(L10:L40)</f>
        <v>368.07</v>
      </c>
      <c r="M41" s="389">
        <f>SUM(M10:M40)</f>
        <v>29279.579599999997</v>
      </c>
    </row>
    <row r="42" spans="1:13" ht="18.75" customHeight="1">
      <c r="A42" s="396"/>
      <c r="B42" s="384"/>
      <c r="C42" s="48" t="s">
        <v>260</v>
      </c>
      <c r="D42" s="385">
        <v>0.1</v>
      </c>
      <c r="E42" s="386"/>
      <c r="F42" s="43"/>
      <c r="G42" s="213"/>
      <c r="H42" s="213"/>
      <c r="I42" s="213"/>
      <c r="J42" s="213"/>
      <c r="K42" s="213"/>
      <c r="L42" s="213"/>
      <c r="M42" s="122">
        <f>M41*D42</f>
        <v>2927.9579599999997</v>
      </c>
    </row>
    <row r="43" spans="1:13" ht="13.5">
      <c r="A43" s="397"/>
      <c r="B43" s="37"/>
      <c r="C43" s="364" t="s">
        <v>212</v>
      </c>
      <c r="D43" s="365"/>
      <c r="E43" s="38"/>
      <c r="F43" s="44"/>
      <c r="G43" s="61"/>
      <c r="H43" s="61"/>
      <c r="I43" s="61"/>
      <c r="J43" s="61"/>
      <c r="K43" s="61"/>
      <c r="L43" s="61"/>
      <c r="M43" s="97">
        <f>SUM(M41:M42)</f>
        <v>32207.537559999997</v>
      </c>
    </row>
    <row r="44" spans="1:13" ht="13.5">
      <c r="A44" s="397"/>
      <c r="B44" s="37"/>
      <c r="C44" s="32" t="s">
        <v>257</v>
      </c>
      <c r="D44" s="366">
        <v>0.08</v>
      </c>
      <c r="E44" s="38"/>
      <c r="F44" s="44"/>
      <c r="G44" s="61"/>
      <c r="H44" s="363"/>
      <c r="I44" s="61"/>
      <c r="J44" s="61"/>
      <c r="K44" s="61"/>
      <c r="L44" s="61"/>
      <c r="M44" s="97">
        <f>M43*D44</f>
        <v>2576.6030048</v>
      </c>
    </row>
    <row r="45" spans="1:13" ht="13.5">
      <c r="A45" s="397"/>
      <c r="B45" s="3"/>
      <c r="C45" s="32" t="s">
        <v>61</v>
      </c>
      <c r="D45" s="34"/>
      <c r="E45" s="3"/>
      <c r="F45" s="44"/>
      <c r="G45" s="61"/>
      <c r="H45" s="61"/>
      <c r="I45" s="61"/>
      <c r="J45" s="61"/>
      <c r="K45" s="61"/>
      <c r="L45" s="61"/>
      <c r="M45" s="97">
        <f>SUM(M43:M44)</f>
        <v>34784.1405648</v>
      </c>
    </row>
    <row r="46" spans="1:13" ht="13.5">
      <c r="A46" s="420"/>
      <c r="B46" s="18"/>
      <c r="C46" s="18" t="s">
        <v>95</v>
      </c>
      <c r="D46" s="137">
        <v>0.03</v>
      </c>
      <c r="E46" s="18"/>
      <c r="F46" s="41"/>
      <c r="G46" s="422"/>
      <c r="H46" s="422"/>
      <c r="I46" s="422"/>
      <c r="J46" s="422"/>
      <c r="K46" s="422"/>
      <c r="L46" s="422"/>
      <c r="M46" s="105">
        <f>M45*D46</f>
        <v>1043.524216944</v>
      </c>
    </row>
    <row r="47" spans="1:13" ht="13.5">
      <c r="A47" s="420"/>
      <c r="B47" s="18"/>
      <c r="C47" s="18" t="s">
        <v>61</v>
      </c>
      <c r="D47" s="421"/>
      <c r="E47" s="18"/>
      <c r="F47" s="41"/>
      <c r="G47" s="422"/>
      <c r="H47" s="422"/>
      <c r="I47" s="422"/>
      <c r="J47" s="422"/>
      <c r="K47" s="422"/>
      <c r="L47" s="422"/>
      <c r="M47" s="105">
        <f>SUM(M45:M46)</f>
        <v>35827.664781744</v>
      </c>
    </row>
    <row r="48" spans="1:13" ht="14.25" thickBot="1">
      <c r="A48" s="398"/>
      <c r="B48" s="390"/>
      <c r="C48" s="18" t="s">
        <v>93</v>
      </c>
      <c r="D48" s="137">
        <v>0.18</v>
      </c>
      <c r="E48" s="137"/>
      <c r="F48" s="391"/>
      <c r="G48" s="391"/>
      <c r="H48" s="391"/>
      <c r="I48" s="391"/>
      <c r="J48" s="391"/>
      <c r="K48" s="391"/>
      <c r="L48" s="391"/>
      <c r="M48" s="399">
        <f>M47*D48</f>
        <v>6448.979660713921</v>
      </c>
    </row>
    <row r="49" spans="1:13" ht="33.75" thickBot="1">
      <c r="A49" s="392"/>
      <c r="B49" s="393"/>
      <c r="C49" s="146" t="s">
        <v>94</v>
      </c>
      <c r="D49" s="140"/>
      <c r="E49" s="140"/>
      <c r="F49" s="394"/>
      <c r="G49" s="394"/>
      <c r="H49" s="394"/>
      <c r="I49" s="394"/>
      <c r="J49" s="394"/>
      <c r="K49" s="394"/>
      <c r="L49" s="394"/>
      <c r="M49" s="395">
        <f>SUM(M47:M48)</f>
        <v>42276.644442457924</v>
      </c>
    </row>
  </sheetData>
  <sheetProtection/>
  <mergeCells count="19">
    <mergeCell ref="M4:M7"/>
    <mergeCell ref="F6:F7"/>
    <mergeCell ref="H6:H7"/>
    <mergeCell ref="J6:J7"/>
    <mergeCell ref="A4:A7"/>
    <mergeCell ref="A3:K3"/>
    <mergeCell ref="B4:B7"/>
    <mergeCell ref="D4:D7"/>
    <mergeCell ref="E4:F4"/>
    <mergeCell ref="A2:L2"/>
    <mergeCell ref="E6:E7"/>
    <mergeCell ref="N5:P5"/>
    <mergeCell ref="L6:L7"/>
    <mergeCell ref="D1:M1"/>
    <mergeCell ref="E5:F5"/>
    <mergeCell ref="K5:L5"/>
    <mergeCell ref="G4:H5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Windows User</cp:lastModifiedBy>
  <cp:lastPrinted>2019-03-20T12:45:29Z</cp:lastPrinted>
  <dcterms:created xsi:type="dcterms:W3CDTF">2012-09-17T10:30:05Z</dcterms:created>
  <dcterms:modified xsi:type="dcterms:W3CDTF">2019-03-20T12:46:13Z</dcterms:modified>
  <cp:category/>
  <cp:version/>
  <cp:contentType/>
  <cp:contentStatus/>
</cp:coreProperties>
</file>