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ccer1\Desktop\ევექსის ტენდერეი\"/>
    </mc:Choice>
  </mc:AlternateContent>
  <bookViews>
    <workbookView xWindow="0" yWindow="0" windowWidth="20490" windowHeight="7755" tabRatio="912"/>
  </bookViews>
  <sheets>
    <sheet name="TOTAL" sheetId="1" r:id="rId1"/>
    <sheet name="1- თეთრი კარკასი-მოლი" sheetId="14" r:id="rId2"/>
    <sheet name="2- მოპირკეთება" sheetId="38" r:id="rId3"/>
    <sheet name="3-ფასადი" sheetId="55" r:id="rId4"/>
    <sheet name="4-კარები" sheetId="54" r:id="rId5"/>
  </sheets>
  <externalReferences>
    <externalReference r:id="rId6"/>
  </externalReferences>
  <definedNames>
    <definedName name="euro">#REF!</definedName>
    <definedName name="euro1">#REF!</definedName>
    <definedName name="kurz">#REF!</definedName>
    <definedName name="kurz1">#REF!</definedName>
    <definedName name="material">[1]Rekapitulace!$H$13</definedName>
    <definedName name="materials">[1]Rekapitulace!$H$13</definedName>
    <definedName name="montaz">[1]Rekapitulace!$G$13</definedName>
    <definedName name="montazs">[1]Rekapitulace!$G$13</definedName>
    <definedName name="_xlnm.Print_Titles" localSheetId="1">'1- თეთრი კარკასი-მოლი'!$7:$10</definedName>
    <definedName name="_xlnm.Print_Titles" localSheetId="2">'2- მოპირკეთება'!$7:$10</definedName>
  </definedNames>
  <calcPr calcId="152511" calcMode="manual" concurrentCalc="0"/>
</workbook>
</file>

<file path=xl/calcChain.xml><?xml version="1.0" encoding="utf-8"?>
<calcChain xmlns="http://schemas.openxmlformats.org/spreadsheetml/2006/main">
  <c r="D14" i="1" l="1"/>
  <c r="D10" i="1"/>
  <c r="K4" i="55"/>
  <c r="J11" i="55"/>
  <c r="K11" i="55"/>
  <c r="H12" i="55"/>
  <c r="K12" i="55"/>
  <c r="H13" i="55"/>
  <c r="K13" i="55"/>
  <c r="H14" i="55"/>
  <c r="K14" i="55"/>
  <c r="H15" i="55"/>
  <c r="K15" i="55"/>
  <c r="H16" i="55"/>
  <c r="K16" i="55"/>
  <c r="J17" i="55"/>
  <c r="K17" i="55"/>
  <c r="H18" i="55"/>
  <c r="K18" i="55"/>
  <c r="H19" i="55"/>
  <c r="K19" i="55"/>
  <c r="H20" i="55"/>
  <c r="K20" i="55"/>
  <c r="H21" i="55"/>
  <c r="K21" i="55"/>
  <c r="H22" i="55"/>
  <c r="K22" i="55"/>
  <c r="J23" i="55"/>
  <c r="K23" i="55"/>
  <c r="H24" i="55"/>
  <c r="K24" i="55"/>
  <c r="H25" i="55"/>
  <c r="K25" i="55"/>
  <c r="H26" i="55"/>
  <c r="K26" i="55"/>
  <c r="H27" i="55"/>
  <c r="K27" i="55"/>
  <c r="J28" i="55"/>
  <c r="K28" i="55"/>
  <c r="H29" i="55"/>
  <c r="K29" i="55"/>
  <c r="H30" i="55"/>
  <c r="K30" i="55"/>
  <c r="H31" i="55"/>
  <c r="K31" i="55"/>
  <c r="J32" i="55"/>
  <c r="K32" i="55"/>
  <c r="H33" i="55"/>
  <c r="K33" i="55"/>
  <c r="H34" i="55"/>
  <c r="K34" i="55"/>
  <c r="J35" i="55"/>
  <c r="K35" i="55"/>
  <c r="H36" i="55"/>
  <c r="K36" i="55"/>
  <c r="H37" i="55"/>
  <c r="K37" i="55"/>
  <c r="J38" i="55"/>
  <c r="K38" i="55"/>
  <c r="H39" i="55"/>
  <c r="K39" i="55"/>
  <c r="H40" i="55"/>
  <c r="K40" i="55"/>
  <c r="J41" i="55"/>
  <c r="K41" i="55"/>
  <c r="H42" i="55"/>
  <c r="I42" i="55"/>
  <c r="J42" i="55"/>
  <c r="K42" i="55"/>
  <c r="H43" i="55"/>
  <c r="I43" i="55"/>
  <c r="J43" i="55"/>
  <c r="K43" i="55"/>
  <c r="H44" i="55"/>
  <c r="I44" i="55"/>
  <c r="J44" i="55"/>
  <c r="K44" i="55"/>
  <c r="H45" i="55"/>
  <c r="I45" i="55"/>
  <c r="J45" i="55"/>
  <c r="K45" i="55"/>
  <c r="H46" i="55"/>
  <c r="K47" i="55"/>
  <c r="K49" i="55"/>
  <c r="K51" i="55"/>
  <c r="K52" i="55"/>
  <c r="K54" i="55"/>
  <c r="K55" i="55"/>
  <c r="K57" i="55"/>
  <c r="K58" i="55"/>
  <c r="K60" i="55"/>
  <c r="K61" i="55"/>
  <c r="I4" i="55"/>
  <c r="D13" i="1"/>
  <c r="K4" i="14"/>
  <c r="J12" i="14"/>
  <c r="K12" i="14"/>
  <c r="H19" i="14"/>
  <c r="K19" i="14"/>
  <c r="H20" i="14"/>
  <c r="K20" i="14"/>
  <c r="H21" i="14"/>
  <c r="K21" i="14"/>
  <c r="J22" i="14"/>
  <c r="K22" i="14"/>
  <c r="H29" i="14"/>
  <c r="K29" i="14"/>
  <c r="H30" i="14"/>
  <c r="K30" i="14"/>
  <c r="H31" i="14"/>
  <c r="K31" i="14"/>
  <c r="H32" i="14"/>
  <c r="K32" i="14"/>
  <c r="J33" i="14"/>
  <c r="K33" i="14"/>
  <c r="H40" i="14"/>
  <c r="K40" i="14"/>
  <c r="H41" i="14"/>
  <c r="K41" i="14"/>
  <c r="H42" i="14"/>
  <c r="K42" i="14"/>
  <c r="H43" i="14"/>
  <c r="K43" i="14"/>
  <c r="J44" i="14"/>
  <c r="K44" i="14"/>
  <c r="H51" i="14"/>
  <c r="K51" i="14"/>
  <c r="H52" i="14"/>
  <c r="K52" i="14"/>
  <c r="H53" i="14"/>
  <c r="K53" i="14"/>
  <c r="H54" i="14"/>
  <c r="K54" i="14"/>
  <c r="J55" i="14"/>
  <c r="K55" i="14"/>
  <c r="H62" i="14"/>
  <c r="K62" i="14"/>
  <c r="H63" i="14"/>
  <c r="K63" i="14"/>
  <c r="J64" i="14"/>
  <c r="K64" i="14"/>
  <c r="H65" i="14"/>
  <c r="K65" i="14"/>
  <c r="H66" i="14"/>
  <c r="K66" i="14"/>
  <c r="H67" i="14"/>
  <c r="K67" i="14"/>
  <c r="H68" i="14"/>
  <c r="K68" i="14"/>
  <c r="H69" i="14"/>
  <c r="K69" i="14"/>
  <c r="J72" i="14"/>
  <c r="K72" i="14"/>
  <c r="H80" i="14"/>
  <c r="K80" i="14"/>
  <c r="H81" i="14"/>
  <c r="K81" i="14"/>
  <c r="H82" i="14"/>
  <c r="K82" i="14"/>
  <c r="H83" i="14"/>
  <c r="K83" i="14"/>
  <c r="H84" i="14"/>
  <c r="K84" i="14"/>
  <c r="H85" i="14"/>
  <c r="K85" i="14"/>
  <c r="J86" i="14"/>
  <c r="K86" i="14"/>
  <c r="H94" i="14"/>
  <c r="K94" i="14"/>
  <c r="H95" i="14"/>
  <c r="K95" i="14"/>
  <c r="H96" i="14"/>
  <c r="K96" i="14"/>
  <c r="H97" i="14"/>
  <c r="K97" i="14"/>
  <c r="H98" i="14"/>
  <c r="K98" i="14"/>
  <c r="H99" i="14"/>
  <c r="K99" i="14"/>
  <c r="J100" i="14"/>
  <c r="K100" i="14"/>
  <c r="H108" i="14"/>
  <c r="K108" i="14"/>
  <c r="H109" i="14"/>
  <c r="K109" i="14"/>
  <c r="H110" i="14"/>
  <c r="K110" i="14"/>
  <c r="H111" i="14"/>
  <c r="K111" i="14"/>
  <c r="H112" i="14"/>
  <c r="K112" i="14"/>
  <c r="H113" i="14"/>
  <c r="K113" i="14"/>
  <c r="J114" i="14"/>
  <c r="K114" i="14"/>
  <c r="H121" i="14"/>
  <c r="K121" i="14"/>
  <c r="H122" i="14"/>
  <c r="K122" i="14"/>
  <c r="H123" i="14"/>
  <c r="K123" i="14"/>
  <c r="H124" i="14"/>
  <c r="K124" i="14"/>
  <c r="H125" i="14"/>
  <c r="K125" i="14"/>
  <c r="H126" i="14"/>
  <c r="K126" i="14"/>
  <c r="H127" i="14"/>
  <c r="K127" i="14"/>
  <c r="H128" i="14"/>
  <c r="K128" i="14"/>
  <c r="J129" i="14"/>
  <c r="K129" i="14"/>
  <c r="H136" i="14"/>
  <c r="K136" i="14"/>
  <c r="H137" i="14"/>
  <c r="K137" i="14"/>
  <c r="H138" i="14"/>
  <c r="K138" i="14"/>
  <c r="H139" i="14"/>
  <c r="K139" i="14"/>
  <c r="H140" i="14"/>
  <c r="K140" i="14"/>
  <c r="H141" i="14"/>
  <c r="K141" i="14"/>
  <c r="H142" i="14"/>
  <c r="K142" i="14"/>
  <c r="H143" i="14"/>
  <c r="K143" i="14"/>
  <c r="J144" i="14"/>
  <c r="K144" i="14"/>
  <c r="H151" i="14"/>
  <c r="K151" i="14"/>
  <c r="H152" i="14"/>
  <c r="K152" i="14"/>
  <c r="H153" i="14"/>
  <c r="K153" i="14"/>
  <c r="H154" i="14"/>
  <c r="K154" i="14"/>
  <c r="H155" i="14"/>
  <c r="K155" i="14"/>
  <c r="H156" i="14"/>
  <c r="K156" i="14"/>
  <c r="H157" i="14"/>
  <c r="K157" i="14"/>
  <c r="H158" i="14"/>
  <c r="K158" i="14"/>
  <c r="J159" i="14"/>
  <c r="K159" i="14"/>
  <c r="H166" i="14"/>
  <c r="K166" i="14"/>
  <c r="H167" i="14"/>
  <c r="K167" i="14"/>
  <c r="H168" i="14"/>
  <c r="K168" i="14"/>
  <c r="H169" i="14"/>
  <c r="K169" i="14"/>
  <c r="H170" i="14"/>
  <c r="K170" i="14"/>
  <c r="H171" i="14"/>
  <c r="K171" i="14"/>
  <c r="H172" i="14"/>
  <c r="K172" i="14"/>
  <c r="H173" i="14"/>
  <c r="K173" i="14"/>
  <c r="H174" i="14"/>
  <c r="K174" i="14"/>
  <c r="J175" i="14"/>
  <c r="K175" i="14"/>
  <c r="H182" i="14"/>
  <c r="K182" i="14"/>
  <c r="H183" i="14"/>
  <c r="K183" i="14"/>
  <c r="H184" i="14"/>
  <c r="K184" i="14"/>
  <c r="H185" i="14"/>
  <c r="K185" i="14"/>
  <c r="H186" i="14"/>
  <c r="K186" i="14"/>
  <c r="H187" i="14"/>
  <c r="K187" i="14"/>
  <c r="H188" i="14"/>
  <c r="K188" i="14"/>
  <c r="H189" i="14"/>
  <c r="K189" i="14"/>
  <c r="J190" i="14"/>
  <c r="K190" i="14"/>
  <c r="H197" i="14"/>
  <c r="K197" i="14"/>
  <c r="H198" i="14"/>
  <c r="K198" i="14"/>
  <c r="H199" i="14"/>
  <c r="K199" i="14"/>
  <c r="H200" i="14"/>
  <c r="K200" i="14"/>
  <c r="H201" i="14"/>
  <c r="K201" i="14"/>
  <c r="H202" i="14"/>
  <c r="K202" i="14"/>
  <c r="H203" i="14"/>
  <c r="K203" i="14"/>
  <c r="H204" i="14"/>
  <c r="K204" i="14"/>
  <c r="J207" i="14"/>
  <c r="K207" i="14"/>
  <c r="H214" i="14"/>
  <c r="K214" i="14"/>
  <c r="H215" i="14"/>
  <c r="K215" i="14"/>
  <c r="H216" i="14"/>
  <c r="K216" i="14"/>
  <c r="H217" i="14"/>
  <c r="K217" i="14"/>
  <c r="H218" i="14"/>
  <c r="K218" i="14"/>
  <c r="H219" i="14"/>
  <c r="K219" i="14"/>
  <c r="H220" i="14"/>
  <c r="K220" i="14"/>
  <c r="H221" i="14"/>
  <c r="K221" i="14"/>
  <c r="H223" i="14"/>
  <c r="K224" i="14"/>
  <c r="K226" i="14"/>
  <c r="K228" i="14"/>
  <c r="K229" i="14"/>
  <c r="K231" i="14"/>
  <c r="K232" i="14"/>
  <c r="K234" i="14"/>
  <c r="K235" i="14"/>
  <c r="K237" i="14"/>
  <c r="K238" i="14"/>
  <c r="I4" i="14"/>
  <c r="K4" i="38"/>
  <c r="J12" i="38"/>
  <c r="K12" i="38"/>
  <c r="H19" i="38"/>
  <c r="K19" i="38"/>
  <c r="J20" i="38"/>
  <c r="K20" i="38"/>
  <c r="H27" i="38"/>
  <c r="K27" i="38"/>
  <c r="H28" i="38"/>
  <c r="K28" i="38"/>
  <c r="H29" i="38"/>
  <c r="K29" i="38"/>
  <c r="J30" i="38"/>
  <c r="K30" i="38"/>
  <c r="H37" i="38"/>
  <c r="K37" i="38"/>
  <c r="H38" i="38"/>
  <c r="K38" i="38"/>
  <c r="H39" i="38"/>
  <c r="K39" i="38"/>
  <c r="J40" i="38"/>
  <c r="K40" i="38"/>
  <c r="H47" i="38"/>
  <c r="K47" i="38"/>
  <c r="H48" i="38"/>
  <c r="K48" i="38"/>
  <c r="H49" i="38"/>
  <c r="K49" i="38"/>
  <c r="J50" i="38"/>
  <c r="K50" i="38"/>
  <c r="H57" i="38"/>
  <c r="K57" i="38"/>
  <c r="H58" i="38"/>
  <c r="K58" i="38"/>
  <c r="H59" i="38"/>
  <c r="K59" i="38"/>
  <c r="J62" i="38"/>
  <c r="K62" i="38"/>
  <c r="H69" i="38"/>
  <c r="K69" i="38"/>
  <c r="H70" i="38"/>
  <c r="K70" i="38"/>
  <c r="H71" i="38"/>
  <c r="K71" i="38"/>
  <c r="H72" i="38"/>
  <c r="K72" i="38"/>
  <c r="H73" i="38"/>
  <c r="K73" i="38"/>
  <c r="J74" i="38"/>
  <c r="K74" i="38"/>
  <c r="H81" i="38"/>
  <c r="K81" i="38"/>
  <c r="H82" i="38"/>
  <c r="K82" i="38"/>
  <c r="H83" i="38"/>
  <c r="K83" i="38"/>
  <c r="H84" i="38"/>
  <c r="K84" i="38"/>
  <c r="H85" i="38"/>
  <c r="K85" i="38"/>
  <c r="J86" i="38"/>
  <c r="K86" i="38"/>
  <c r="H93" i="38"/>
  <c r="K93" i="38"/>
  <c r="H94" i="38"/>
  <c r="K94" i="38"/>
  <c r="H95" i="38"/>
  <c r="K95" i="38"/>
  <c r="J96" i="38"/>
  <c r="K96" i="38"/>
  <c r="H97" i="38"/>
  <c r="K97" i="38"/>
  <c r="H98" i="38"/>
  <c r="K98" i="38"/>
  <c r="J99" i="38"/>
  <c r="K99" i="38"/>
  <c r="H100" i="38"/>
  <c r="K100" i="38"/>
  <c r="H101" i="38"/>
  <c r="K101" i="38"/>
  <c r="J104" i="38"/>
  <c r="K104" i="38"/>
  <c r="H111" i="38"/>
  <c r="K111" i="38"/>
  <c r="H112" i="38"/>
  <c r="K112" i="38"/>
  <c r="H113" i="38"/>
  <c r="K113" i="38"/>
  <c r="H114" i="38"/>
  <c r="K114" i="38"/>
  <c r="H115" i="38"/>
  <c r="K115" i="38"/>
  <c r="J116" i="38"/>
  <c r="K116" i="38"/>
  <c r="H123" i="38"/>
  <c r="K123" i="38"/>
  <c r="H124" i="38"/>
  <c r="K124" i="38"/>
  <c r="H125" i="38"/>
  <c r="K125" i="38"/>
  <c r="H126" i="38"/>
  <c r="K126" i="38"/>
  <c r="H127" i="38"/>
  <c r="K127" i="38"/>
  <c r="J128" i="38"/>
  <c r="K128" i="38"/>
  <c r="H135" i="38"/>
  <c r="K135" i="38"/>
  <c r="H136" i="38"/>
  <c r="K136" i="38"/>
  <c r="H137" i="38"/>
  <c r="K137" i="38"/>
  <c r="J138" i="38"/>
  <c r="K138" i="38"/>
  <c r="H145" i="38"/>
  <c r="K145" i="38"/>
  <c r="H146" i="38"/>
  <c r="K146" i="38"/>
  <c r="H147" i="38"/>
  <c r="K147" i="38"/>
  <c r="H149" i="38"/>
  <c r="K150" i="38"/>
  <c r="K152" i="38"/>
  <c r="K154" i="38"/>
  <c r="K155" i="38"/>
  <c r="K157" i="38"/>
  <c r="K158" i="38"/>
  <c r="K160" i="38"/>
  <c r="K161" i="38"/>
  <c r="K163" i="38"/>
  <c r="K164" i="38"/>
  <c r="I4" i="38"/>
  <c r="D12" i="1"/>
  <c r="K4" i="54"/>
  <c r="I11" i="54"/>
  <c r="J11" i="54"/>
  <c r="K11" i="54"/>
  <c r="H12" i="54"/>
  <c r="K12" i="54"/>
  <c r="H13" i="54"/>
  <c r="K13" i="54"/>
  <c r="J14" i="54"/>
  <c r="K14" i="54"/>
  <c r="H15" i="54"/>
  <c r="K15" i="54"/>
  <c r="H16" i="54"/>
  <c r="K16" i="54"/>
  <c r="J17" i="54"/>
  <c r="K17" i="54"/>
  <c r="H18" i="54"/>
  <c r="K18" i="54"/>
  <c r="H19" i="54"/>
  <c r="K19" i="54"/>
  <c r="J20" i="54"/>
  <c r="K20" i="54"/>
  <c r="H21" i="54"/>
  <c r="K21" i="54"/>
  <c r="H22" i="54"/>
  <c r="K22" i="54"/>
  <c r="J23" i="54"/>
  <c r="K23" i="54"/>
  <c r="H24" i="54"/>
  <c r="K24" i="54"/>
  <c r="H25" i="54"/>
  <c r="K25" i="54"/>
  <c r="J26" i="54"/>
  <c r="K26" i="54"/>
  <c r="H27" i="54"/>
  <c r="K27" i="54"/>
  <c r="H28" i="54"/>
  <c r="K28" i="54"/>
  <c r="H29" i="54"/>
  <c r="K29" i="54"/>
  <c r="J30" i="54"/>
  <c r="K30" i="54"/>
  <c r="H31" i="54"/>
  <c r="K31" i="54"/>
  <c r="H32" i="54"/>
  <c r="K32" i="54"/>
  <c r="H33" i="54"/>
  <c r="K33" i="54"/>
  <c r="J34" i="54"/>
  <c r="K34" i="54"/>
  <c r="H35" i="54"/>
  <c r="K35" i="54"/>
  <c r="H36" i="54"/>
  <c r="K36" i="54"/>
  <c r="H37" i="54"/>
  <c r="K38" i="54"/>
  <c r="K40" i="54"/>
  <c r="K42" i="54"/>
  <c r="K43" i="54"/>
  <c r="K45" i="54"/>
  <c r="K46" i="54"/>
  <c r="K48" i="54"/>
  <c r="K49" i="54"/>
  <c r="K51" i="54"/>
  <c r="K52" i="54"/>
  <c r="I4" i="54"/>
  <c r="D16" i="1"/>
  <c r="D18" i="1"/>
  <c r="F44" i="55"/>
  <c r="F43" i="55"/>
  <c r="F42" i="55"/>
  <c r="F35" i="55"/>
  <c r="F33" i="55"/>
  <c r="F29" i="55"/>
  <c r="F27" i="55"/>
  <c r="F26" i="55"/>
  <c r="F25" i="55"/>
  <c r="F23" i="55"/>
  <c r="F28" i="55"/>
  <c r="F17" i="55"/>
  <c r="F19" i="55"/>
  <c r="F21" i="55"/>
  <c r="F22" i="55"/>
  <c r="F11" i="55"/>
  <c r="F20" i="55"/>
  <c r="F18" i="55"/>
  <c r="F40" i="55"/>
  <c r="F39" i="55"/>
  <c r="F37" i="55"/>
  <c r="F36" i="55"/>
  <c r="F26" i="38"/>
  <c r="C26" i="38"/>
  <c r="F25" i="38"/>
  <c r="C25" i="38"/>
  <c r="F24" i="38"/>
  <c r="C24" i="38"/>
  <c r="F23" i="38"/>
  <c r="C23" i="38"/>
  <c r="F22" i="38"/>
  <c r="C22" i="38"/>
  <c r="F21" i="38"/>
  <c r="C21" i="38"/>
  <c r="F20" i="38"/>
  <c r="E19" i="14"/>
  <c r="E21" i="14"/>
  <c r="E32" i="14"/>
  <c r="E29" i="14"/>
  <c r="F22" i="14"/>
  <c r="F31" i="14"/>
  <c r="F29" i="38"/>
  <c r="F32" i="14"/>
  <c r="F30" i="14"/>
  <c r="F41" i="38"/>
  <c r="F42" i="38"/>
  <c r="F43" i="38"/>
  <c r="F44" i="38"/>
  <c r="F45" i="38"/>
  <c r="F46" i="38"/>
  <c r="F51" i="38"/>
  <c r="F52" i="38"/>
  <c r="F53" i="38"/>
  <c r="F54" i="38"/>
  <c r="F55" i="38"/>
  <c r="F56" i="38"/>
  <c r="F40" i="38"/>
  <c r="F50" i="38"/>
  <c r="F59" i="38"/>
  <c r="F13" i="54"/>
  <c r="F12" i="54"/>
  <c r="F19" i="54"/>
  <c r="F18" i="54"/>
  <c r="F97" i="38"/>
  <c r="C107" i="14"/>
  <c r="F100" i="14"/>
  <c r="F109" i="14"/>
  <c r="F65" i="14"/>
  <c r="E125" i="38"/>
  <c r="F32" i="38"/>
  <c r="F33" i="38"/>
  <c r="F34" i="38"/>
  <c r="F35" i="38"/>
  <c r="F36" i="38"/>
  <c r="F31" i="38"/>
  <c r="F14" i="38"/>
  <c r="F15" i="38"/>
  <c r="F16" i="38"/>
  <c r="F17" i="38"/>
  <c r="F18" i="38"/>
  <c r="F13" i="38"/>
  <c r="F69" i="14"/>
  <c r="F57" i="38"/>
  <c r="F58" i="38"/>
  <c r="F30" i="38"/>
  <c r="F48" i="38"/>
  <c r="F12" i="38"/>
  <c r="F98" i="38"/>
  <c r="F113" i="14"/>
  <c r="F112" i="14"/>
  <c r="F111" i="14"/>
  <c r="F108" i="14"/>
  <c r="F110" i="14"/>
  <c r="F67" i="14"/>
  <c r="F68" i="14"/>
  <c r="F66" i="14"/>
  <c r="F99" i="38"/>
  <c r="F138" i="38"/>
  <c r="F146" i="38"/>
  <c r="E83" i="38"/>
  <c r="F74" i="38"/>
  <c r="F84" i="38"/>
  <c r="E71" i="38"/>
  <c r="F62" i="38"/>
  <c r="F72" i="38"/>
  <c r="C15" i="38"/>
  <c r="C14" i="38"/>
  <c r="F55" i="14"/>
  <c r="F62" i="14"/>
  <c r="F28" i="38"/>
  <c r="F27" i="38"/>
  <c r="F49" i="38"/>
  <c r="F47" i="38"/>
  <c r="F147" i="38"/>
  <c r="F145" i="38"/>
  <c r="F82" i="38"/>
  <c r="F85" i="38"/>
  <c r="F70" i="38"/>
  <c r="F73" i="38"/>
  <c r="F83" i="38"/>
  <c r="F81" i="38"/>
  <c r="F71" i="38"/>
  <c r="F69" i="38"/>
  <c r="F190" i="14"/>
  <c r="F175" i="14"/>
  <c r="C35" i="14"/>
  <c r="C46" i="14"/>
  <c r="C32" i="38"/>
  <c r="C42" i="38"/>
  <c r="C52" i="38"/>
  <c r="C64" i="38"/>
  <c r="C76" i="38"/>
  <c r="C88" i="38"/>
  <c r="C106" i="38"/>
  <c r="C36" i="14"/>
  <c r="C47" i="14"/>
  <c r="C37" i="14"/>
  <c r="C48" i="14"/>
  <c r="C38" i="14"/>
  <c r="C49" i="14"/>
  <c r="C39" i="14"/>
  <c r="C50" i="14"/>
  <c r="C92" i="14"/>
  <c r="C34" i="14"/>
  <c r="C45" i="14"/>
  <c r="E168" i="14"/>
  <c r="F159" i="14"/>
  <c r="F170" i="14"/>
  <c r="E152" i="14"/>
  <c r="F129" i="14"/>
  <c r="F137" i="14"/>
  <c r="F201" i="14"/>
  <c r="F197" i="14"/>
  <c r="F198" i="14"/>
  <c r="F202" i="14"/>
  <c r="F200" i="14"/>
  <c r="F199" i="14"/>
  <c r="F203" i="14"/>
  <c r="F204" i="14"/>
  <c r="C106" i="14"/>
  <c r="C120" i="14"/>
  <c r="C135" i="14"/>
  <c r="C150" i="14"/>
  <c r="C165" i="14"/>
  <c r="C181" i="14"/>
  <c r="C196" i="14"/>
  <c r="F184" i="14"/>
  <c r="F185" i="14"/>
  <c r="F189" i="14"/>
  <c r="F186" i="14"/>
  <c r="F182" i="14"/>
  <c r="F183" i="14"/>
  <c r="F187" i="14"/>
  <c r="F188" i="14"/>
  <c r="C130" i="38"/>
  <c r="C140" i="38"/>
  <c r="C118" i="38"/>
  <c r="F173" i="14"/>
  <c r="F169" i="14"/>
  <c r="F172" i="14"/>
  <c r="F168" i="14"/>
  <c r="F166" i="14"/>
  <c r="F171" i="14"/>
  <c r="F167" i="14"/>
  <c r="F174" i="14"/>
  <c r="F143" i="14"/>
  <c r="F139" i="14"/>
  <c r="F140" i="14"/>
  <c r="F142" i="14"/>
  <c r="F138" i="14"/>
  <c r="F136" i="14"/>
  <c r="F141" i="14"/>
  <c r="F114" i="14"/>
  <c r="E43" i="14"/>
  <c r="E40" i="14"/>
  <c r="F33" i="14"/>
  <c r="F42" i="14"/>
  <c r="C61" i="14"/>
  <c r="C78" i="14"/>
  <c r="F123" i="14"/>
  <c r="F127" i="14"/>
  <c r="F122" i="14"/>
  <c r="F126" i="14"/>
  <c r="F124" i="14"/>
  <c r="F128" i="14"/>
  <c r="F125" i="14"/>
  <c r="F121" i="14"/>
  <c r="F43" i="14"/>
  <c r="F41" i="14"/>
  <c r="C57" i="14"/>
  <c r="C74" i="14"/>
  <c r="C88" i="14"/>
  <c r="C102" i="14"/>
  <c r="C116" i="14"/>
  <c r="C131" i="14"/>
  <c r="C146" i="14"/>
  <c r="C161" i="14"/>
  <c r="C177" i="14"/>
  <c r="C209" i="14"/>
  <c r="E29" i="55"/>
  <c r="F14" i="55"/>
  <c r="F12" i="55"/>
  <c r="F16" i="55"/>
  <c r="F13" i="55"/>
  <c r="F15" i="55"/>
  <c r="F101" i="38"/>
  <c r="F100" i="38"/>
  <c r="C36" i="38"/>
  <c r="C60" i="14"/>
  <c r="F44" i="14"/>
  <c r="E113" i="38"/>
  <c r="F36" i="54"/>
  <c r="F35" i="54"/>
  <c r="F33" i="54"/>
  <c r="F32" i="54"/>
  <c r="F31" i="54"/>
  <c r="F29" i="54"/>
  <c r="F27" i="54"/>
  <c r="F28" i="54"/>
  <c r="F25" i="54"/>
  <c r="F24" i="54"/>
  <c r="F22" i="54"/>
  <c r="F21" i="54"/>
  <c r="F16" i="54"/>
  <c r="F15" i="54"/>
  <c r="C1" i="54"/>
  <c r="C1" i="55"/>
  <c r="F34" i="55"/>
  <c r="E27" i="55"/>
  <c r="E24" i="55"/>
  <c r="E63" i="14"/>
  <c r="F63" i="14"/>
  <c r="E54" i="14"/>
  <c r="E51" i="14"/>
  <c r="C18" i="38"/>
  <c r="C17" i="38"/>
  <c r="C16" i="38"/>
  <c r="C13" i="38"/>
  <c r="F72" i="14"/>
  <c r="C1" i="38"/>
  <c r="C56" i="14"/>
  <c r="C73" i="14"/>
  <c r="C1" i="14"/>
  <c r="F12" i="14"/>
  <c r="F29" i="14"/>
  <c r="F19" i="14"/>
  <c r="C77" i="14"/>
  <c r="F51" i="14"/>
  <c r="F52" i="14"/>
  <c r="F81" i="14"/>
  <c r="J81" i="14"/>
  <c r="F80" i="14"/>
  <c r="J80" i="14"/>
  <c r="F82" i="14"/>
  <c r="J82" i="14"/>
  <c r="F53" i="14"/>
  <c r="C46" i="38"/>
  <c r="C56" i="38"/>
  <c r="C68" i="38"/>
  <c r="C80" i="38"/>
  <c r="C92" i="38"/>
  <c r="C110" i="38"/>
  <c r="F30" i="55"/>
  <c r="F31" i="55"/>
  <c r="F24" i="55"/>
  <c r="F86" i="38"/>
  <c r="F94" i="38"/>
  <c r="F21" i="14"/>
  <c r="F40" i="14"/>
  <c r="C34" i="38"/>
  <c r="C59" i="14"/>
  <c r="C76" i="14"/>
  <c r="C89" i="14"/>
  <c r="C103" i="14"/>
  <c r="C58" i="14"/>
  <c r="C75" i="14"/>
  <c r="F144" i="14"/>
  <c r="C33" i="38"/>
  <c r="F85" i="14"/>
  <c r="J85" i="14"/>
  <c r="C87" i="14"/>
  <c r="F86" i="14"/>
  <c r="C90" i="14"/>
  <c r="C104" i="14"/>
  <c r="C31" i="38"/>
  <c r="C41" i="38"/>
  <c r="C51" i="38"/>
  <c r="C63" i="38"/>
  <c r="C75" i="38"/>
  <c r="C87" i="38"/>
  <c r="C105" i="38"/>
  <c r="C91" i="14"/>
  <c r="C105" i="14"/>
  <c r="C35" i="38"/>
  <c r="F54" i="14"/>
  <c r="F20" i="14"/>
  <c r="F83" i="14"/>
  <c r="J83" i="14"/>
  <c r="F84" i="14"/>
  <c r="J84" i="14"/>
  <c r="F128" i="38"/>
  <c r="L99" i="38"/>
  <c r="J46" i="55"/>
  <c r="L17" i="55"/>
  <c r="M17" i="55"/>
  <c r="L20" i="38"/>
  <c r="M20" i="38"/>
  <c r="L74" i="38"/>
  <c r="M74" i="38"/>
  <c r="L96" i="38"/>
  <c r="M96" i="38"/>
  <c r="L22" i="14"/>
  <c r="M22" i="14"/>
  <c r="L62" i="38"/>
  <c r="L30" i="54"/>
  <c r="M30" i="54"/>
  <c r="L17" i="54"/>
  <c r="M17" i="54"/>
  <c r="L35" i="55"/>
  <c r="M35" i="55"/>
  <c r="C115" i="14"/>
  <c r="C130" i="14"/>
  <c r="C145" i="14"/>
  <c r="C160" i="14"/>
  <c r="C101" i="14"/>
  <c r="F98" i="14"/>
  <c r="C134" i="38"/>
  <c r="C144" i="38"/>
  <c r="C122" i="38"/>
  <c r="C129" i="38"/>
  <c r="C139" i="38"/>
  <c r="C117" i="38"/>
  <c r="L138" i="38"/>
  <c r="M138" i="38"/>
  <c r="L64" i="14"/>
  <c r="M64" i="14"/>
  <c r="F104" i="38"/>
  <c r="F114" i="38"/>
  <c r="C43" i="38"/>
  <c r="C53" i="38"/>
  <c r="C65" i="38"/>
  <c r="C77" i="38"/>
  <c r="C89" i="38"/>
  <c r="C107" i="38"/>
  <c r="C45" i="38"/>
  <c r="C55" i="38"/>
  <c r="C67" i="38"/>
  <c r="C79" i="38"/>
  <c r="C91" i="38"/>
  <c r="C109" i="38"/>
  <c r="C44" i="38"/>
  <c r="C54" i="38"/>
  <c r="C66" i="38"/>
  <c r="C78" i="38"/>
  <c r="C90" i="38"/>
  <c r="C108" i="38"/>
  <c r="M62" i="38"/>
  <c r="F95" i="38"/>
  <c r="F93" i="38"/>
  <c r="F158" i="14"/>
  <c r="C213" i="14"/>
  <c r="C119" i="14"/>
  <c r="C134" i="14"/>
  <c r="C149" i="14"/>
  <c r="C164" i="14"/>
  <c r="C180" i="14"/>
  <c r="C195" i="14"/>
  <c r="C118" i="14"/>
  <c r="C133" i="14"/>
  <c r="C148" i="14"/>
  <c r="C163" i="14"/>
  <c r="C179" i="14"/>
  <c r="C117" i="14"/>
  <c r="C132" i="14"/>
  <c r="C147" i="14"/>
  <c r="C162" i="14"/>
  <c r="C178" i="14"/>
  <c r="F156" i="14"/>
  <c r="F152" i="14"/>
  <c r="L33" i="14"/>
  <c r="M33" i="14"/>
  <c r="L159" i="14"/>
  <c r="M159" i="14"/>
  <c r="F151" i="14"/>
  <c r="F155" i="14"/>
  <c r="F154" i="14"/>
  <c r="F157" i="14"/>
  <c r="F95" i="14"/>
  <c r="F97" i="14"/>
  <c r="F94" i="14"/>
  <c r="F96" i="14"/>
  <c r="F153" i="14"/>
  <c r="F99" i="14"/>
  <c r="F207" i="14"/>
  <c r="F19" i="38"/>
  <c r="F137" i="38"/>
  <c r="F136" i="38"/>
  <c r="F135" i="38"/>
  <c r="M99" i="38"/>
  <c r="L23" i="54"/>
  <c r="M23" i="54"/>
  <c r="L32" i="55"/>
  <c r="M32" i="55"/>
  <c r="L20" i="54"/>
  <c r="M20" i="54"/>
  <c r="L34" i="54"/>
  <c r="M34" i="54"/>
  <c r="L26" i="54"/>
  <c r="M26" i="54"/>
  <c r="L55" i="14"/>
  <c r="M55" i="14"/>
  <c r="L28" i="55"/>
  <c r="L38" i="55"/>
  <c r="M38" i="55"/>
  <c r="L86" i="38"/>
  <c r="M86" i="38"/>
  <c r="F214" i="14"/>
  <c r="F215" i="14"/>
  <c r="C208" i="14"/>
  <c r="C176" i="14"/>
  <c r="C191" i="14"/>
  <c r="L11" i="54"/>
  <c r="M11" i="54"/>
  <c r="L14" i="54"/>
  <c r="M14" i="54"/>
  <c r="F216" i="14"/>
  <c r="F217" i="14"/>
  <c r="L12" i="14"/>
  <c r="M12" i="14"/>
  <c r="C132" i="38"/>
  <c r="C142" i="38"/>
  <c r="C120" i="38"/>
  <c r="C133" i="38"/>
  <c r="C143" i="38"/>
  <c r="C121" i="38"/>
  <c r="C131" i="38"/>
  <c r="C141" i="38"/>
  <c r="C119" i="38"/>
  <c r="L23" i="55"/>
  <c r="M23" i="55"/>
  <c r="M28" i="55"/>
  <c r="F115" i="38"/>
  <c r="F111" i="38"/>
  <c r="F112" i="38"/>
  <c r="F113" i="38"/>
  <c r="F39" i="38"/>
  <c r="L190" i="14"/>
  <c r="M190" i="14"/>
  <c r="L175" i="14"/>
  <c r="M175" i="14"/>
  <c r="C210" i="14"/>
  <c r="C192" i="14"/>
  <c r="C211" i="14"/>
  <c r="C193" i="14"/>
  <c r="C212" i="14"/>
  <c r="C194" i="14"/>
  <c r="F219" i="14"/>
  <c r="F220" i="14"/>
  <c r="L129" i="14"/>
  <c r="M129" i="14"/>
  <c r="F37" i="38"/>
  <c r="F38" i="38"/>
  <c r="L114" i="14"/>
  <c r="M114" i="14"/>
  <c r="L50" i="38"/>
  <c r="M50" i="38"/>
  <c r="L44" i="14"/>
  <c r="M44" i="14"/>
  <c r="F218" i="14"/>
  <c r="F221" i="14"/>
  <c r="L144" i="14"/>
  <c r="M144" i="14"/>
  <c r="L128" i="38"/>
  <c r="M128" i="38"/>
  <c r="L72" i="14"/>
  <c r="M72" i="14"/>
  <c r="L41" i="55"/>
  <c r="M41" i="55"/>
  <c r="L11" i="55"/>
  <c r="M11" i="55"/>
  <c r="L12" i="38"/>
  <c r="L86" i="14"/>
  <c r="M86" i="14"/>
  <c r="J223" i="14"/>
  <c r="L100" i="14"/>
  <c r="M100" i="14"/>
  <c r="L104" i="38"/>
  <c r="M104" i="38"/>
  <c r="M12" i="38"/>
  <c r="L30" i="38"/>
  <c r="M30" i="38"/>
  <c r="L207" i="14"/>
  <c r="M207" i="14"/>
  <c r="L40" i="38"/>
  <c r="M40" i="38"/>
  <c r="F116" i="38"/>
  <c r="F126" i="38"/>
  <c r="F123" i="38"/>
  <c r="F125" i="38"/>
  <c r="J149" i="38"/>
  <c r="F127" i="38"/>
  <c r="F124" i="38"/>
  <c r="E14" i="1"/>
  <c r="J4" i="54"/>
  <c r="L116" i="38"/>
  <c r="M116" i="38"/>
  <c r="E13" i="1"/>
  <c r="J4" i="55"/>
  <c r="J4" i="14"/>
  <c r="J4" i="38"/>
  <c r="E12" i="1"/>
  <c r="E10" i="1"/>
  <c r="E16" i="1"/>
  <c r="E18" i="1"/>
  <c r="F13" i="1"/>
  <c r="F14" i="1"/>
  <c r="F10" i="1"/>
  <c r="F12" i="1"/>
</calcChain>
</file>

<file path=xl/sharedStrings.xml><?xml version="1.0" encoding="utf-8"?>
<sst xmlns="http://schemas.openxmlformats.org/spreadsheetml/2006/main" count="757" uniqueCount="198">
  <si>
    <t>##</t>
  </si>
  <si>
    <t>1</t>
  </si>
  <si>
    <t>3</t>
  </si>
  <si>
    <t>4</t>
  </si>
  <si>
    <t>6</t>
  </si>
  <si>
    <t>7</t>
  </si>
  <si>
    <t>8</t>
  </si>
  <si>
    <t>9</t>
  </si>
  <si>
    <t>10</t>
  </si>
  <si>
    <t>11</t>
  </si>
  <si>
    <t>TOTAL VALUE</t>
  </si>
  <si>
    <t>GEL</t>
  </si>
  <si>
    <t>USD</t>
  </si>
  <si>
    <t>RATE</t>
  </si>
  <si>
    <t>5</t>
  </si>
  <si>
    <t>m/2</t>
  </si>
  <si>
    <t>14</t>
  </si>
  <si>
    <t>13</t>
  </si>
  <si>
    <t>15</t>
  </si>
  <si>
    <t>12</t>
  </si>
  <si>
    <t xml:space="preserve">Grand Total/Per Total % </t>
  </si>
  <si>
    <t>სხვა მასალები</t>
  </si>
  <si>
    <t>იატაკი</t>
  </si>
  <si>
    <t>კედლები</t>
  </si>
  <si>
    <t>თეთრი კარკასი</t>
  </si>
  <si>
    <t>მოსაპირკეთებელი სამუშაოები</t>
  </si>
  <si>
    <t>ფასადი</t>
  </si>
  <si>
    <t>კარები</t>
  </si>
  <si>
    <t>რაოდენობა</t>
  </si>
  <si>
    <t>მთლიანი ჯამი</t>
  </si>
  <si>
    <t>სამშენებლო ფართი (მ/2)</t>
  </si>
  <si>
    <t>ჩამონათვალი</t>
  </si>
  <si>
    <t>ერთეული</t>
  </si>
  <si>
    <t>მასალა</t>
  </si>
  <si>
    <t>მუშა ხელი</t>
  </si>
  <si>
    <t>სულ</t>
  </si>
  <si>
    <t>სულ ერთეულზე</t>
  </si>
  <si>
    <t xml:space="preserve"> ერთ. ღირებულება</t>
  </si>
  <si>
    <t>ნორმატივი</t>
  </si>
  <si>
    <t>ერთ ფასი</t>
  </si>
  <si>
    <t>ნახაზის ნომერი:</t>
  </si>
  <si>
    <t>აშშ დოლარი</t>
  </si>
  <si>
    <t>ლარი</t>
  </si>
  <si>
    <t>გაცვლითი კურსი</t>
  </si>
  <si>
    <t>4 - თეთრი კარკასი - მოლი</t>
  </si>
  <si>
    <t>გრ/მ</t>
  </si>
  <si>
    <t>ტრანსპორტირების ხარჯი:</t>
  </si>
  <si>
    <t>ზედნადები ხარჯი:</t>
  </si>
  <si>
    <t>მოგება:</t>
  </si>
  <si>
    <t>გაუთვალისწინებელი ხარჯი:</t>
  </si>
  <si>
    <t>დღგ</t>
  </si>
  <si>
    <t>ბლოკი10X20X40 სმ</t>
  </si>
  <si>
    <t>ცალი</t>
  </si>
  <si>
    <t xml:space="preserve">ქვიშა </t>
  </si>
  <si>
    <t>მ3</t>
  </si>
  <si>
    <t>ცემენტი M 400</t>
  </si>
  <si>
    <t>ტ</t>
  </si>
  <si>
    <t>გამაგრება ყოველ მე-3 რიგში</t>
  </si>
  <si>
    <t>ჭერის და კედლის დააკავშრებელი ფოლადის კუთხოვანა</t>
  </si>
  <si>
    <t>ქვაბამბა 30მმ</t>
  </si>
  <si>
    <t>მ2</t>
  </si>
  <si>
    <t>ბლოკი 20X20X40 სმ</t>
  </si>
  <si>
    <t>ცემენტი 400</t>
  </si>
  <si>
    <t>100 მმ ბლოკის კედლები</t>
  </si>
  <si>
    <t>200 მმ ბლოკის კედლები</t>
  </si>
  <si>
    <t>დამცავი ფენა</t>
  </si>
  <si>
    <t>ჭერები</t>
  </si>
  <si>
    <t>ქვიშა ცემენტის მოჭიმვა - კერამიკული ფილისთვის</t>
  </si>
  <si>
    <t>30 მმ პემზა</t>
  </si>
  <si>
    <t>40 მმ ქვიშა ცემენტის მოჭიმვა</t>
  </si>
  <si>
    <t xml:space="preserve">1 ფენა ჰიდრო იზოლაცია </t>
  </si>
  <si>
    <t xml:space="preserve">2 ფენა ჰიდრო იზოლაცია </t>
  </si>
  <si>
    <t>მ/2</t>
  </si>
  <si>
    <t>ჰორიზონტალური არხი UD 28/27</t>
  </si>
  <si>
    <t>ვერტიკალური საკიდი CD 60/27</t>
  </si>
  <si>
    <t>გრძ/მ</t>
  </si>
  <si>
    <t>საკიდის სამაგრი დეტალი  60/27</t>
  </si>
  <si>
    <t>ხრახნი LN 9</t>
  </si>
  <si>
    <t>ხრახნი TN 25</t>
  </si>
  <si>
    <t>ბეტონის ანკერი K 6/35</t>
  </si>
  <si>
    <t>თაბაშირ მუყაო</t>
  </si>
  <si>
    <t>ჭერის საკიდი CD 60/27</t>
  </si>
  <si>
    <t>ჭერის საკიდი ელემენტი CD</t>
  </si>
  <si>
    <t>ხრახნი MN 30</t>
  </si>
  <si>
    <t>ხრახნი FN 5.1x35</t>
  </si>
  <si>
    <t>ხრახნი LN 3.5x9</t>
  </si>
  <si>
    <t xml:space="preserve">ერთ შრიანი ნესტგამძლე თაბაშირ მუყაოს ჭერის მოპირკეთბა </t>
  </si>
  <si>
    <t>შემავსებელი</t>
  </si>
  <si>
    <t>კგ</t>
  </si>
  <si>
    <t>კუთხოვანები</t>
  </si>
  <si>
    <t>პრაიმერი</t>
  </si>
  <si>
    <t>ლ</t>
  </si>
  <si>
    <t>საღებავი</t>
  </si>
  <si>
    <t>ლესვა</t>
  </si>
  <si>
    <t>ერთ ფასი მასალზე</t>
  </si>
  <si>
    <t>ერთ ფასი მუშა ხელზე</t>
  </si>
  <si>
    <t xml:space="preserve">თაბაშირ-მუყაოს ფილა </t>
  </si>
  <si>
    <t xml:space="preserve">ჩამონათვალი </t>
  </si>
  <si>
    <t>ტრანსპოერტირების თანხა</t>
  </si>
  <si>
    <t>ზედნადები ხარჯი</t>
  </si>
  <si>
    <t>მოგება</t>
  </si>
  <si>
    <t>გაუთვალისწინებელი ხარჯი</t>
  </si>
  <si>
    <t xml:space="preserve">თბო იზოლაცია XPS </t>
  </si>
  <si>
    <t>ანკერის ფოლადის სამაგრი(XPS)</t>
  </si>
  <si>
    <t xml:space="preserve">სხვა მასალები </t>
  </si>
  <si>
    <t>გარე დათბუნებული ფასადი-ლესვა</t>
  </si>
  <si>
    <t>ტრანსპორტირება:</t>
  </si>
  <si>
    <t xml:space="preserve">სულ </t>
  </si>
  <si>
    <t>კერამიკული ფილები სან.კვანძები</t>
  </si>
  <si>
    <t>წებო</t>
  </si>
  <si>
    <t>კერამიკული ფილა</t>
  </si>
  <si>
    <t>წებოცემენტი / ყინვაგამძლე</t>
  </si>
  <si>
    <t>კერამიკული ფილა / ყინვაგამძლე</t>
  </si>
  <si>
    <t>ქვეკონსტრუქცია</t>
  </si>
  <si>
    <t>ალუკაბონდი</t>
  </si>
  <si>
    <t>ქვესტრუქტურა</t>
  </si>
  <si>
    <t>MDF-ს კარი 800/2200 მმ</t>
  </si>
  <si>
    <t>MDF-ს კარი 1000/2200 მმ</t>
  </si>
  <si>
    <t>ლითონის საევაკუაციო კარი</t>
  </si>
  <si>
    <t>push bar</t>
  </si>
  <si>
    <t>სხვა</t>
  </si>
  <si>
    <t>ლიფტების კარის შეფუთვა პანელებით</t>
  </si>
  <si>
    <t xml:space="preserve">პანელები </t>
  </si>
  <si>
    <t>ალუმინის  ვიტრაჟები</t>
  </si>
  <si>
    <t>შესასვლელშ კანოპის მოწყობა</t>
  </si>
  <si>
    <t>წარწერის დამზადება / დამონტაჟება</t>
  </si>
  <si>
    <t>ფასადის ღებვა</t>
  </si>
  <si>
    <t>ჯამური გვერდი</t>
  </si>
  <si>
    <t>ფასი კვადრატულ მეტრზე</t>
  </si>
  <si>
    <t>ევექსი ლაბორატორია</t>
  </si>
  <si>
    <t>ქვიშა ცემენტის მოჭიმვა - ვინილისთვის</t>
  </si>
  <si>
    <t>თაბაშირ-მუყაოს კედლის (ჩვეულებრივი)</t>
  </si>
  <si>
    <t xml:space="preserve">თაბაშირ-მუყაოს კედლის დათბუნებით (ხანძარმედეგი) </t>
  </si>
  <si>
    <t>ქვაბამბა 50მმ</t>
  </si>
  <si>
    <t>თაბაშირ-მუყაოს ფილა ნესტგამძლე</t>
  </si>
  <si>
    <t>თაბაშირ-მუყაოს ფილა ხანძარმედეგი</t>
  </si>
  <si>
    <t>სართული -2</t>
  </si>
  <si>
    <t>სართული -1</t>
  </si>
  <si>
    <t>სართული 1</t>
  </si>
  <si>
    <t>სართული 2</t>
  </si>
  <si>
    <t>სართული 3</t>
  </si>
  <si>
    <t>სართული 4</t>
  </si>
  <si>
    <t xml:space="preserve">ჩვეულებრივი თაბაშირ-მუყაოს ტიხარი 120 მმ </t>
  </si>
  <si>
    <t xml:space="preserve">კომბინირებული თაბაშირ-მუყაოს ტიხარი 120 მმ </t>
  </si>
  <si>
    <t xml:space="preserve">ცეცხლგამძლე თაბაშირ-მუყაოს ტიხარი 120 მმ </t>
  </si>
  <si>
    <t xml:space="preserve">ნესტგამძლე თაბაშირ-მუყაოს ტიხარი 120 მმ </t>
  </si>
  <si>
    <t xml:space="preserve">კერამიკული ფილები </t>
  </si>
  <si>
    <t>კერამოგრანიტის ფილები</t>
  </si>
  <si>
    <t>კერამიკული ფილები აივნებზე</t>
  </si>
  <si>
    <t>თვითსწორებადი</t>
  </si>
  <si>
    <t>ვინილის იატაკი</t>
  </si>
  <si>
    <t>კედლების ღებვა წყალემულსიური საღებავით</t>
  </si>
  <si>
    <t>კედლების ღებვა ანტიბაქტერიული საღებავით</t>
  </si>
  <si>
    <t>ჩვეულებრივი არმსტრონგის ჭერი</t>
  </si>
  <si>
    <t>არმსტრონგი</t>
  </si>
  <si>
    <t>ნესტგამძლე არმსტრონგის ჭერი</t>
  </si>
  <si>
    <t>თაბაშირმუყაოს ღებვა წყალემულსიური</t>
  </si>
  <si>
    <t>ქვიშა ცემენტის მოჭიმვა - კერამოგრანიტის ფილისთვის</t>
  </si>
  <si>
    <t>70 მმ ქვიშა ცემენტის მოჭიმვა</t>
  </si>
  <si>
    <t>ქვიშა ცემენტის მოჭიმვა - აივნები</t>
  </si>
  <si>
    <t>ალუმინის ვიტრაჟი</t>
  </si>
  <si>
    <t>ლითონის მოაჯირი</t>
  </si>
  <si>
    <t>ლითონის ჯალუზები</t>
  </si>
  <si>
    <t>თუნუქის სამუშაოები</t>
  </si>
  <si>
    <t>სახურავი</t>
  </si>
  <si>
    <t>თბოიზოლაცია</t>
  </si>
  <si>
    <t>ბიტუმის პრაიმერი</t>
  </si>
  <si>
    <t>ბეტონის ჭერის რებვა წყალემულსიური საღებავით</t>
  </si>
  <si>
    <t>300 მმ ბლოკის კედლები</t>
  </si>
  <si>
    <t>ბლოკი 30X20X40 სმ</t>
  </si>
  <si>
    <t>სართული 5</t>
  </si>
  <si>
    <t>მოპირკეთება ოთახები</t>
  </si>
  <si>
    <t xml:space="preserve">4 - კარები </t>
  </si>
  <si>
    <t>3 - ფასადი</t>
  </si>
  <si>
    <t>2 - მოპირკეთება</t>
  </si>
  <si>
    <t>კიბის უჯრედის მოაჯირი</t>
  </si>
  <si>
    <t>მოაჯირი ლითონის</t>
  </si>
  <si>
    <t>ლითნის მოაჯირი</t>
  </si>
  <si>
    <t>MDF-ს კარი 900/2200 მმ</t>
  </si>
  <si>
    <t>MDF-ს კარი 1600/2200 მმ</t>
  </si>
  <si>
    <t>მექანიკური ლითონის კარი_ავტოფარეხი</t>
  </si>
  <si>
    <t>ლითონის კარი 1000/2200</t>
  </si>
  <si>
    <t>ლითონის კარი</t>
  </si>
  <si>
    <t>ლითონის კარი 1600/2200</t>
  </si>
  <si>
    <t>მთავარი შემოსასვლელი სატრიალებელი კარი_მექანიკური</t>
  </si>
  <si>
    <t>MDF სპეც კარი</t>
  </si>
  <si>
    <t>თვითსწორებადი ხსნარი უზინისთვის მოჭიმვა</t>
  </si>
  <si>
    <t>70 მმ პემზა</t>
  </si>
  <si>
    <t>უზინის ხსნარი</t>
  </si>
  <si>
    <t>უზინი</t>
  </si>
  <si>
    <t>ვინილი პლინტუსებით</t>
  </si>
  <si>
    <t>კერამიკული ფილა პლინტუსებით</t>
  </si>
  <si>
    <t>ლითონის მოაჯირი ღებვით</t>
  </si>
  <si>
    <t>დეკორატიული პანელები ალუკაბონდი ნაცრისფერი</t>
  </si>
  <si>
    <t>დეკორატიული პანელები ალუკაბონდი ყავისფერი</t>
  </si>
  <si>
    <t>დეტალური ხარჯთაღრიცხვა</t>
  </si>
  <si>
    <t xml:space="preserve"> </t>
  </si>
  <si>
    <t>შ.პ.ს. ნიკონი  დირექტორი ნიკოლოზ დეკანოსიძე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</si>
</sst>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GEL&quot;* #,##0.00_);_(&quot;GEL&quot;* \(#,##0.00\);_(&quot;GEL&quot;* &quot;-&quot;??_);_(@_)"/>
    <numFmt numFmtId="166" formatCode="0.0"/>
    <numFmt numFmtId="167" formatCode="_([$$-409]* #,##0.00_);_([$$-409]* \(#,##0.00\);_([$$-409]* &quot;-&quot;??_);_(@_)"/>
    <numFmt numFmtId="168" formatCode="_(* #,##0.0000_);_(* \(#,##0.0000\);_(* &quot;-&quot;??_);_(@_)"/>
    <numFmt numFmtId="169" formatCode="0.000"/>
    <numFmt numFmtId="170" formatCode="_-* #,##0.00\ _L_a_r_i_-;\-* #,##0.00\ _L_a_r_i_-;_-* &quot;-&quot;??\ _L_a_r_i_-;_-@_-"/>
    <numFmt numFmtId="171" formatCode="_(* #,##0.000_);_(* \(#,##0.000\);_(* &quot;-&quot;??_);_(@_)"/>
    <numFmt numFmtId="172" formatCode="_([$$-409]* #,##0.000_);_([$$-409]* \(#,##0.000\);_([$$-409]* &quot;-&quot;??_);_(@_)"/>
    <numFmt numFmtId="173" formatCode="#,##0.00\ [$Lari-437]"/>
    <numFmt numFmtId="174" formatCode="_-* #,##0.00_р_._-;\-* #,##0.00_р_._-;_-* &quot;-&quot;??_р_._-;_-@_-"/>
    <numFmt numFmtId="175" formatCode="_-[$$-409]* #,##0.00_ ;_-[$$-409]* \-#,##0.00\ ;_-[$$-409]* &quot;-&quot;??_ ;_-@_ "/>
  </numFmts>
  <fonts count="61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8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name val="Arial"/>
      <family val="2"/>
    </font>
    <font>
      <sz val="8"/>
      <color rgb="FFFF0000"/>
      <name val="Arial"/>
      <family val="2"/>
      <charset val="204"/>
    </font>
    <font>
      <sz val="18"/>
      <name val="Arial"/>
      <family val="2"/>
    </font>
    <font>
      <b/>
      <u/>
      <sz val="12"/>
      <color theme="1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name val="Calibri"/>
      <family val="2"/>
      <charset val="204"/>
      <scheme val="minor"/>
    </font>
    <font>
      <b/>
      <u/>
      <sz val="14"/>
      <name val="Arial"/>
      <family val="2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162"/>
    </font>
    <font>
      <i/>
      <sz val="8"/>
      <color rgb="FFFF0000"/>
      <name val="Arial"/>
      <family val="2"/>
    </font>
    <font>
      <b/>
      <i/>
      <sz val="8"/>
      <color rgb="FFFF0000"/>
      <name val="Arial"/>
      <family val="2"/>
    </font>
    <font>
      <u/>
      <sz val="12"/>
      <color rgb="FFFF0000"/>
      <name val="Arial"/>
      <family val="2"/>
      <charset val="204"/>
    </font>
    <font>
      <sz val="10"/>
      <name val="Arial"/>
      <family val="2"/>
      <charset val="204"/>
    </font>
    <font>
      <sz val="18"/>
      <name val="Calibri"/>
      <family val="2"/>
      <charset val="204"/>
      <scheme val="minor"/>
    </font>
    <font>
      <sz val="8"/>
      <name val="Menlo Regular"/>
    </font>
    <font>
      <u/>
      <sz val="1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162"/>
      <scheme val="minor"/>
    </font>
    <font>
      <sz val="10"/>
      <name val="Arial Cyr"/>
      <family val="2"/>
      <charset val="204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Helv"/>
    </font>
    <font>
      <b/>
      <sz val="14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5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</borders>
  <cellStyleXfs count="1365">
    <xf numFmtId="0" fontId="0" fillId="0" borderId="0"/>
    <xf numFmtId="43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5" fillId="0" borderId="0"/>
    <xf numFmtId="170" fontId="35" fillId="0" borderId="0" applyFont="0" applyFill="0" applyBorder="0" applyAlignment="0" applyProtection="0"/>
    <xf numFmtId="0" fontId="17" fillId="0" borderId="0"/>
    <xf numFmtId="0" fontId="36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0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5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/>
    <xf numFmtId="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4" fillId="0" borderId="0"/>
    <xf numFmtId="170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2" fillId="0" borderId="0"/>
    <xf numFmtId="170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0" fontId="10" fillId="0" borderId="0"/>
    <xf numFmtId="170" fontId="10" fillId="0" borderId="0" applyFont="0" applyFill="0" applyBorder="0" applyAlignment="0" applyProtection="0"/>
    <xf numFmtId="166" fontId="47" fillId="0" borderId="0" applyFont="0" applyFill="0" applyBorder="0" applyAlignment="0" applyProtection="0"/>
    <xf numFmtId="0" fontId="47" fillId="0" borderId="0"/>
    <xf numFmtId="170" fontId="10" fillId="0" borderId="0" applyFont="0" applyFill="0" applyBorder="0" applyAlignment="0" applyProtection="0"/>
    <xf numFmtId="0" fontId="10" fillId="0" borderId="0"/>
    <xf numFmtId="166" fontId="14" fillId="0" borderId="0" applyFont="0" applyFill="0" applyBorder="0" applyAlignment="0" applyProtection="0"/>
    <xf numFmtId="0" fontId="9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48" fillId="0" borderId="0"/>
    <xf numFmtId="0" fontId="8" fillId="0" borderId="0"/>
    <xf numFmtId="168" fontId="47" fillId="0" borderId="0" applyFont="0" applyFill="0" applyBorder="0" applyAlignment="0" applyProtection="0"/>
    <xf numFmtId="168" fontId="4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54" fillId="0" borderId="0" applyNumberFormat="0" applyFill="0" applyBorder="0" applyAlignment="0" applyProtection="0">
      <alignment vertical="top"/>
      <protection locked="0"/>
    </xf>
    <xf numFmtId="0" fontId="53" fillId="0" borderId="0"/>
    <xf numFmtId="0" fontId="7" fillId="0" borderId="0"/>
    <xf numFmtId="0" fontId="7" fillId="0" borderId="0"/>
    <xf numFmtId="0" fontId="53" fillId="0" borderId="0"/>
    <xf numFmtId="0" fontId="53" fillId="0" borderId="0"/>
    <xf numFmtId="0" fontId="40" fillId="0" borderId="0"/>
    <xf numFmtId="0" fontId="40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168" fontId="7" fillId="0" borderId="0"/>
    <xf numFmtId="43" fontId="55" fillId="0" borderId="0" applyFont="0" applyFill="0" applyBorder="0" applyAlignment="0" applyProtection="0"/>
    <xf numFmtId="0" fontId="55" fillId="0" borderId="0"/>
    <xf numFmtId="0" fontId="56" fillId="0" borderId="0"/>
    <xf numFmtId="9" fontId="56" fillId="0" borderId="0" applyFont="0" applyFill="0" applyBorder="0" applyAlignment="0" applyProtection="0"/>
    <xf numFmtId="0" fontId="57" fillId="0" borderId="0"/>
    <xf numFmtId="168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43" fontId="55" fillId="0" borderId="0" applyFont="0" applyFill="0" applyBorder="0" applyAlignment="0" applyProtection="0"/>
    <xf numFmtId="0" fontId="55" fillId="0" borderId="0"/>
    <xf numFmtId="0" fontId="5" fillId="0" borderId="0"/>
    <xf numFmtId="0" fontId="4" fillId="0" borderId="0"/>
    <xf numFmtId="0" fontId="40" fillId="0" borderId="0"/>
    <xf numFmtId="167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168" fontId="2" fillId="0" borderId="0"/>
    <xf numFmtId="168" fontId="1" fillId="0" borderId="0"/>
  </cellStyleXfs>
  <cellXfs count="593">
    <xf numFmtId="0" fontId="0" fillId="0" borderId="0" xfId="0"/>
    <xf numFmtId="0" fontId="20" fillId="2" borderId="0" xfId="0" applyFont="1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0" fontId="20" fillId="2" borderId="0" xfId="0" applyFont="1" applyFill="1" applyAlignment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vertical="center" wrapText="1"/>
    </xf>
    <xf numFmtId="0" fontId="22" fillId="2" borderId="0" xfId="0" applyFont="1" applyFill="1" applyBorder="1" applyAlignment="1">
      <alignment vertical="center" wrapText="1"/>
    </xf>
    <xf numFmtId="0" fontId="22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right" vertical="center" wrapText="1"/>
    </xf>
    <xf numFmtId="0" fontId="22" fillId="2" borderId="0" xfId="0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30" xfId="0" applyFont="1" applyFill="1" applyBorder="1" applyAlignment="1">
      <alignment horizontal="right" vertical="center" wrapText="1"/>
    </xf>
    <xf numFmtId="2" fontId="22" fillId="2" borderId="24" xfId="0" applyNumberFormat="1" applyFont="1" applyFill="1" applyBorder="1" applyAlignment="1">
      <alignment horizontal="right" vertical="center"/>
    </xf>
    <xf numFmtId="0" fontId="22" fillId="2" borderId="24" xfId="0" applyFont="1" applyFill="1" applyBorder="1" applyAlignment="1">
      <alignment horizontal="right" vertical="center" wrapText="1"/>
    </xf>
    <xf numFmtId="0" fontId="20" fillId="2" borderId="32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vertical="center" wrapText="1"/>
    </xf>
    <xf numFmtId="0" fontId="20" fillId="2" borderId="20" xfId="0" applyFont="1" applyFill="1" applyBorder="1" applyAlignment="1">
      <alignment vertical="center" wrapText="1"/>
    </xf>
    <xf numFmtId="0" fontId="20" fillId="2" borderId="27" xfId="0" applyFont="1" applyFill="1" applyBorder="1" applyAlignment="1">
      <alignment vertical="center" wrapText="1"/>
    </xf>
    <xf numFmtId="2" fontId="20" fillId="2" borderId="4" xfId="0" applyNumberFormat="1" applyFont="1" applyFill="1" applyBorder="1" applyAlignment="1">
      <alignment horizontal="right" vertical="center"/>
    </xf>
    <xf numFmtId="9" fontId="20" fillId="2" borderId="4" xfId="0" applyNumberFormat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 wrapText="1"/>
    </xf>
    <xf numFmtId="0" fontId="20" fillId="2" borderId="27" xfId="0" applyFont="1" applyFill="1" applyBorder="1" applyAlignment="1">
      <alignment horizontal="right" vertical="center" wrapText="1"/>
    </xf>
    <xf numFmtId="0" fontId="20" fillId="2" borderId="24" xfId="0" applyNumberFormat="1" applyFont="1" applyFill="1" applyBorder="1" applyAlignment="1">
      <alignment horizontal="right" vertical="center" wrapText="1"/>
    </xf>
    <xf numFmtId="10" fontId="20" fillId="2" borderId="24" xfId="0" applyNumberFormat="1" applyFont="1" applyFill="1" applyBorder="1" applyAlignment="1">
      <alignment horizontal="right" vertical="center" wrapText="1"/>
    </xf>
    <xf numFmtId="0" fontId="20" fillId="3" borderId="29" xfId="0" applyFont="1" applyFill="1" applyBorder="1" applyAlignment="1">
      <alignment vertical="center"/>
    </xf>
    <xf numFmtId="0" fontId="22" fillId="3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20" fillId="3" borderId="29" xfId="0" applyFont="1" applyFill="1" applyBorder="1" applyAlignment="1">
      <alignment vertical="center" wrapText="1"/>
    </xf>
    <xf numFmtId="0" fontId="22" fillId="3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0" fontId="20" fillId="3" borderId="29" xfId="0" applyFont="1" applyFill="1" applyBorder="1" applyAlignment="1">
      <alignment horizontal="right" vertical="center" wrapText="1"/>
    </xf>
    <xf numFmtId="2" fontId="22" fillId="3" borderId="0" xfId="0" applyNumberFormat="1" applyFont="1" applyFill="1" applyBorder="1" applyAlignment="1">
      <alignment horizontal="right" vertical="center"/>
    </xf>
    <xf numFmtId="2" fontId="20" fillId="3" borderId="0" xfId="0" applyNumberFormat="1" applyFont="1" applyFill="1" applyBorder="1" applyAlignment="1">
      <alignment horizontal="right" vertical="center" wrapText="1"/>
    </xf>
    <xf numFmtId="0" fontId="22" fillId="3" borderId="0" xfId="0" applyFont="1" applyFill="1" applyBorder="1" applyAlignment="1">
      <alignment horizontal="right" vertical="center" wrapText="1"/>
    </xf>
    <xf numFmtId="0" fontId="20" fillId="3" borderId="0" xfId="0" applyNumberFormat="1" applyFont="1" applyFill="1" applyBorder="1" applyAlignment="1">
      <alignment horizontal="right" vertical="center" wrapText="1"/>
    </xf>
    <xf numFmtId="10" fontId="20" fillId="3" borderId="0" xfId="0" applyNumberFormat="1" applyFont="1" applyFill="1" applyBorder="1" applyAlignment="1">
      <alignment horizontal="right" vertical="center" wrapText="1"/>
    </xf>
    <xf numFmtId="2" fontId="20" fillId="2" borderId="24" xfId="0" applyNumberFormat="1" applyFont="1" applyFill="1" applyBorder="1" applyAlignment="1">
      <alignment horizontal="right" vertical="center"/>
    </xf>
    <xf numFmtId="0" fontId="20" fillId="2" borderId="24" xfId="0" applyFont="1" applyFill="1" applyBorder="1" applyAlignment="1">
      <alignment horizontal="right" vertical="center" wrapText="1"/>
    </xf>
    <xf numFmtId="2" fontId="22" fillId="2" borderId="4" xfId="0" applyNumberFormat="1" applyFont="1" applyFill="1" applyBorder="1" applyAlignment="1">
      <alignment horizontal="right" vertical="center"/>
    </xf>
    <xf numFmtId="0" fontId="25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 wrapText="1"/>
    </xf>
    <xf numFmtId="43" fontId="20" fillId="4" borderId="15" xfId="1" applyFont="1" applyFill="1" applyBorder="1" applyAlignment="1">
      <alignment horizontal="center" vertical="center" wrapText="1"/>
    </xf>
    <xf numFmtId="43" fontId="22" fillId="4" borderId="15" xfId="1" applyFont="1" applyFill="1" applyBorder="1" applyAlignment="1">
      <alignment horizontal="center" vertical="center" wrapText="1"/>
    </xf>
    <xf numFmtId="49" fontId="23" fillId="5" borderId="19" xfId="0" applyNumberFormat="1" applyFont="1" applyFill="1" applyBorder="1" applyAlignment="1">
      <alignment horizontal="center" vertical="center" wrapText="1"/>
    </xf>
    <xf numFmtId="49" fontId="23" fillId="5" borderId="20" xfId="0" applyNumberFormat="1" applyFont="1" applyFill="1" applyBorder="1" applyAlignment="1">
      <alignment horizontal="center" vertical="center" wrapText="1"/>
    </xf>
    <xf numFmtId="49" fontId="23" fillId="5" borderId="21" xfId="0" applyNumberFormat="1" applyFont="1" applyFill="1" applyBorder="1" applyAlignment="1">
      <alignment horizontal="center" vertical="center" wrapText="1"/>
    </xf>
    <xf numFmtId="49" fontId="23" fillId="5" borderId="33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32" fillId="0" borderId="0" xfId="0" applyFont="1"/>
    <xf numFmtId="0" fontId="3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vertical="center"/>
    </xf>
    <xf numFmtId="0" fontId="37" fillId="2" borderId="0" xfId="0" applyFont="1" applyFill="1" applyBorder="1" applyAlignment="1">
      <alignment horizontal="right" vertical="center" wrapText="1"/>
    </xf>
    <xf numFmtId="165" fontId="22" fillId="2" borderId="0" xfId="2" applyFont="1" applyFill="1" applyBorder="1" applyAlignment="1">
      <alignment horizontal="right" vertical="center" wrapText="1"/>
    </xf>
    <xf numFmtId="167" fontId="22" fillId="2" borderId="0" xfId="0" applyNumberFormat="1" applyFont="1" applyFill="1" applyBorder="1" applyAlignment="1">
      <alignment vertical="center" wrapText="1"/>
    </xf>
    <xf numFmtId="0" fontId="29" fillId="2" borderId="0" xfId="0" applyFont="1" applyFill="1" applyAlignment="1">
      <alignment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39" fillId="2" borderId="0" xfId="0" applyFont="1" applyFill="1" applyAlignment="1">
      <alignment vertical="center" wrapText="1"/>
    </xf>
    <xf numFmtId="2" fontId="22" fillId="2" borderId="20" xfId="0" applyNumberFormat="1" applyFont="1" applyFill="1" applyBorder="1" applyAlignment="1">
      <alignment horizontal="right" vertical="center"/>
    </xf>
    <xf numFmtId="9" fontId="20" fillId="2" borderId="20" xfId="0" applyNumberFormat="1" applyFont="1" applyFill="1" applyBorder="1" applyAlignment="1">
      <alignment vertical="center" wrapText="1"/>
    </xf>
    <xf numFmtId="43" fontId="22" fillId="3" borderId="4" xfId="0" applyNumberFormat="1" applyFont="1" applyFill="1" applyBorder="1" applyAlignment="1">
      <alignment vertical="center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 wrapText="1"/>
    </xf>
    <xf numFmtId="43" fontId="20" fillId="4" borderId="40" xfId="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43" fontId="22" fillId="4" borderId="16" xfId="1" applyFont="1" applyFill="1" applyBorder="1" applyAlignment="1">
      <alignment horizontal="center" vertical="center" wrapText="1"/>
    </xf>
    <xf numFmtId="43" fontId="20" fillId="2" borderId="11" xfId="1" applyFont="1" applyFill="1" applyBorder="1" applyAlignment="1">
      <alignment horizontal="center" vertical="center" wrapText="1"/>
    </xf>
    <xf numFmtId="167" fontId="22" fillId="2" borderId="33" xfId="2" applyNumberFormat="1" applyFont="1" applyFill="1" applyBorder="1" applyAlignment="1">
      <alignment vertical="center" wrapText="1"/>
    </xf>
    <xf numFmtId="167" fontId="22" fillId="3" borderId="23" xfId="1" applyNumberFormat="1" applyFont="1" applyFill="1" applyBorder="1" applyAlignment="1">
      <alignment vertical="center"/>
    </xf>
    <xf numFmtId="167" fontId="22" fillId="3" borderId="23" xfId="1" applyNumberFormat="1" applyFont="1" applyFill="1" applyBorder="1" applyAlignment="1">
      <alignment vertical="center" wrapText="1"/>
    </xf>
    <xf numFmtId="167" fontId="22" fillId="2" borderId="28" xfId="1" applyNumberFormat="1" applyFont="1" applyFill="1" applyBorder="1" applyAlignment="1">
      <alignment horizontal="right" vertical="center" wrapText="1"/>
    </xf>
    <xf numFmtId="167" fontId="20" fillId="2" borderId="31" xfId="2" applyNumberFormat="1" applyFont="1" applyFill="1" applyBorder="1" applyAlignment="1">
      <alignment horizontal="right" vertical="center" wrapText="1"/>
    </xf>
    <xf numFmtId="167" fontId="22" fillId="3" borderId="23" xfId="2" applyNumberFormat="1" applyFont="1" applyFill="1" applyBorder="1" applyAlignment="1">
      <alignment horizontal="right" vertical="center" wrapText="1"/>
    </xf>
    <xf numFmtId="167" fontId="20" fillId="2" borderId="28" xfId="1" applyNumberFormat="1" applyFont="1" applyFill="1" applyBorder="1" applyAlignment="1">
      <alignment horizontal="right" vertical="center" wrapText="1"/>
    </xf>
    <xf numFmtId="167" fontId="22" fillId="2" borderId="31" xfId="2" applyNumberFormat="1" applyFont="1" applyFill="1" applyBorder="1" applyAlignment="1">
      <alignment horizontal="right" vertical="center" wrapText="1"/>
    </xf>
    <xf numFmtId="167" fontId="20" fillId="2" borderId="24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Alignment="1">
      <alignment vertical="center" wrapText="1"/>
    </xf>
    <xf numFmtId="167" fontId="25" fillId="2" borderId="0" xfId="2" applyNumberFormat="1" applyFont="1" applyFill="1" applyAlignment="1">
      <alignment horizontal="left" vertical="center" wrapText="1"/>
    </xf>
    <xf numFmtId="167" fontId="22" fillId="2" borderId="0" xfId="2" applyNumberFormat="1" applyFont="1" applyFill="1" applyAlignment="1">
      <alignment horizontal="left" vertical="center" wrapText="1"/>
    </xf>
    <xf numFmtId="167" fontId="20" fillId="2" borderId="0" xfId="2" applyNumberFormat="1" applyFont="1" applyFill="1" applyAlignment="1">
      <alignment horizontal="center" vertical="center" wrapText="1"/>
    </xf>
    <xf numFmtId="167" fontId="20" fillId="2" borderId="0" xfId="2" applyNumberFormat="1" applyFont="1" applyFill="1" applyAlignment="1">
      <alignment vertical="center"/>
    </xf>
    <xf numFmtId="167" fontId="23" fillId="5" borderId="19" xfId="2" applyNumberFormat="1" applyFont="1" applyFill="1" applyBorder="1" applyAlignment="1">
      <alignment horizontal="center" vertical="center" wrapText="1"/>
    </xf>
    <xf numFmtId="167" fontId="20" fillId="3" borderId="27" xfId="2" applyNumberFormat="1" applyFont="1" applyFill="1" applyBorder="1" applyAlignment="1">
      <alignment vertical="center"/>
    </xf>
    <xf numFmtId="167" fontId="20" fillId="2" borderId="32" xfId="2" applyNumberFormat="1" applyFont="1" applyFill="1" applyBorder="1" applyAlignment="1">
      <alignment vertical="center" wrapText="1"/>
    </xf>
    <xf numFmtId="167" fontId="20" fillId="3" borderId="29" xfId="2" applyNumberFormat="1" applyFont="1" applyFill="1" applyBorder="1" applyAlignment="1">
      <alignment vertical="center"/>
    </xf>
    <xf numFmtId="167" fontId="20" fillId="3" borderId="29" xfId="2" applyNumberFormat="1" applyFont="1" applyFill="1" applyBorder="1" applyAlignment="1">
      <alignment vertical="center" wrapText="1"/>
    </xf>
    <xf numFmtId="167" fontId="20" fillId="2" borderId="27" xfId="2" applyNumberFormat="1" applyFont="1" applyFill="1" applyBorder="1" applyAlignment="1">
      <alignment vertical="center" wrapText="1"/>
    </xf>
    <xf numFmtId="167" fontId="20" fillId="2" borderId="30" xfId="2" applyNumberFormat="1" applyFont="1" applyFill="1" applyBorder="1" applyAlignment="1">
      <alignment horizontal="right" vertical="center" wrapText="1"/>
    </xf>
    <xf numFmtId="167" fontId="20" fillId="3" borderId="29" xfId="2" applyNumberFormat="1" applyFont="1" applyFill="1" applyBorder="1" applyAlignment="1">
      <alignment horizontal="right" vertical="center" wrapText="1"/>
    </xf>
    <xf numFmtId="167" fontId="20" fillId="2" borderId="27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horizontal="right" vertical="center" wrapText="1"/>
    </xf>
    <xf numFmtId="167" fontId="20" fillId="2" borderId="0" xfId="2" applyNumberFormat="1" applyFont="1" applyFill="1" applyBorder="1" applyAlignment="1">
      <alignment vertical="center" wrapText="1"/>
    </xf>
    <xf numFmtId="167" fontId="20" fillId="3" borderId="4" xfId="2" applyNumberFormat="1" applyFont="1" applyFill="1" applyBorder="1" applyAlignment="1">
      <alignment vertical="center"/>
    </xf>
    <xf numFmtId="167" fontId="20" fillId="2" borderId="0" xfId="0" applyNumberFormat="1" applyFont="1" applyFill="1" applyAlignment="1">
      <alignment vertical="center" wrapText="1"/>
    </xf>
    <xf numFmtId="167" fontId="20" fillId="2" borderId="0" xfId="0" applyNumberFormat="1" applyFont="1" applyFill="1" applyBorder="1" applyAlignment="1">
      <alignment vertical="center" wrapText="1"/>
    </xf>
    <xf numFmtId="167" fontId="20" fillId="2" borderId="0" xfId="0" applyNumberFormat="1" applyFont="1" applyFill="1" applyAlignment="1">
      <alignment vertical="center"/>
    </xf>
    <xf numFmtId="167" fontId="23" fillId="5" borderId="33" xfId="0" applyNumberFormat="1" applyFont="1" applyFill="1" applyBorder="1" applyAlignment="1">
      <alignment horizontal="center" vertical="center" wrapText="1"/>
    </xf>
    <xf numFmtId="167" fontId="22" fillId="4" borderId="16" xfId="1" applyNumberFormat="1" applyFont="1" applyFill="1" applyBorder="1" applyAlignment="1">
      <alignment vertical="center" wrapText="1"/>
    </xf>
    <xf numFmtId="167" fontId="22" fillId="2" borderId="11" xfId="1" applyNumberFormat="1" applyFont="1" applyFill="1" applyBorder="1" applyAlignment="1">
      <alignment vertical="center" wrapText="1"/>
    </xf>
    <xf numFmtId="167" fontId="22" fillId="2" borderId="25" xfId="1" applyNumberFormat="1" applyFont="1" applyFill="1" applyBorder="1" applyAlignment="1">
      <alignment vertical="center" wrapText="1"/>
    </xf>
    <xf numFmtId="167" fontId="22" fillId="3" borderId="28" xfId="0" applyNumberFormat="1" applyFont="1" applyFill="1" applyBorder="1" applyAlignment="1">
      <alignment vertical="center"/>
    </xf>
    <xf numFmtId="167" fontId="20" fillId="2" borderId="0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vertical="center" wrapText="1"/>
    </xf>
    <xf numFmtId="167" fontId="22" fillId="2" borderId="0" xfId="0" applyNumberFormat="1" applyFont="1" applyFill="1" applyAlignment="1">
      <alignment vertical="center"/>
    </xf>
    <xf numFmtId="167" fontId="22" fillId="4" borderId="7" xfId="0" applyNumberFormat="1" applyFont="1" applyFill="1" applyBorder="1" applyAlignment="1">
      <alignment vertical="center" wrapText="1"/>
    </xf>
    <xf numFmtId="167" fontId="22" fillId="2" borderId="34" xfId="0" applyNumberFormat="1" applyFont="1" applyFill="1" applyBorder="1" applyAlignment="1">
      <alignment vertical="center" wrapText="1"/>
    </xf>
    <xf numFmtId="167" fontId="20" fillId="2" borderId="34" xfId="0" applyNumberFormat="1" applyFont="1" applyFill="1" applyBorder="1" applyAlignment="1">
      <alignment vertical="center"/>
    </xf>
    <xf numFmtId="167" fontId="20" fillId="2" borderId="25" xfId="0" applyNumberFormat="1" applyFont="1" applyFill="1" applyBorder="1" applyAlignment="1">
      <alignment vertical="center"/>
    </xf>
    <xf numFmtId="167" fontId="20" fillId="2" borderId="0" xfId="1" applyNumberFormat="1" applyFont="1" applyFill="1" applyBorder="1" applyAlignment="1">
      <alignment horizontal="right" vertical="center" wrapText="1"/>
    </xf>
    <xf numFmtId="167" fontId="20" fillId="2" borderId="0" xfId="1" applyNumberFormat="1" applyFont="1" applyFill="1" applyBorder="1" applyAlignment="1">
      <alignment vertical="center" wrapText="1"/>
    </xf>
    <xf numFmtId="167" fontId="20" fillId="2" borderId="0" xfId="1" applyNumberFormat="1" applyFont="1" applyFill="1" applyAlignment="1">
      <alignment vertical="center"/>
    </xf>
    <xf numFmtId="167" fontId="22" fillId="2" borderId="0" xfId="0" applyNumberFormat="1" applyFont="1" applyFill="1" applyBorder="1" applyAlignment="1">
      <alignment horizontal="right" vertical="center" wrapText="1"/>
    </xf>
    <xf numFmtId="167" fontId="25" fillId="2" borderId="0" xfId="0" applyNumberFormat="1" applyFont="1" applyFill="1" applyAlignment="1">
      <alignment horizontal="left" vertical="center" wrapText="1"/>
    </xf>
    <xf numFmtId="167" fontId="22" fillId="2" borderId="0" xfId="0" applyNumberFormat="1" applyFont="1" applyFill="1" applyAlignment="1">
      <alignment horizontal="left" vertical="center" wrapText="1"/>
    </xf>
    <xf numFmtId="167" fontId="20" fillId="2" borderId="0" xfId="0" applyNumberFormat="1" applyFont="1" applyFill="1" applyAlignment="1">
      <alignment horizontal="center" vertical="center" wrapText="1"/>
    </xf>
    <xf numFmtId="167" fontId="20" fillId="3" borderId="29" xfId="0" applyNumberFormat="1" applyFont="1" applyFill="1" applyBorder="1" applyAlignment="1">
      <alignment vertical="center"/>
    </xf>
    <xf numFmtId="167" fontId="20" fillId="2" borderId="32" xfId="0" applyNumberFormat="1" applyFont="1" applyFill="1" applyBorder="1" applyAlignment="1">
      <alignment vertical="center" wrapText="1"/>
    </xf>
    <xf numFmtId="167" fontId="20" fillId="3" borderId="29" xfId="0" applyNumberFormat="1" applyFont="1" applyFill="1" applyBorder="1" applyAlignment="1">
      <alignment vertical="center" wrapText="1"/>
    </xf>
    <xf numFmtId="167" fontId="20" fillId="2" borderId="27" xfId="0" applyNumberFormat="1" applyFont="1" applyFill="1" applyBorder="1" applyAlignment="1">
      <alignment vertical="center" wrapText="1"/>
    </xf>
    <xf numFmtId="167" fontId="20" fillId="2" borderId="30" xfId="0" applyNumberFormat="1" applyFont="1" applyFill="1" applyBorder="1" applyAlignment="1">
      <alignment horizontal="right" vertical="center" wrapText="1"/>
    </xf>
    <xf numFmtId="167" fontId="20" fillId="3" borderId="29" xfId="0" applyNumberFormat="1" applyFont="1" applyFill="1" applyBorder="1" applyAlignment="1">
      <alignment horizontal="right" vertical="center" wrapText="1"/>
    </xf>
    <xf numFmtId="167" fontId="20" fillId="2" borderId="27" xfId="0" applyNumberFormat="1" applyFont="1" applyFill="1" applyBorder="1" applyAlignment="1">
      <alignment horizontal="right" vertical="center" wrapText="1"/>
    </xf>
    <xf numFmtId="167" fontId="20" fillId="3" borderId="0" xfId="0" applyNumberFormat="1" applyFont="1" applyFill="1" applyBorder="1" applyAlignment="1">
      <alignment vertical="center"/>
    </xf>
    <xf numFmtId="167" fontId="20" fillId="2" borderId="24" xfId="0" applyNumberFormat="1" applyFont="1" applyFill="1" applyBorder="1" applyAlignment="1">
      <alignment horizontal="right" vertical="center" wrapText="1"/>
    </xf>
    <xf numFmtId="167" fontId="22" fillId="2" borderId="0" xfId="0" applyNumberFormat="1" applyFont="1" applyFill="1" applyAlignment="1">
      <alignment horizontal="center" vertical="center" wrapText="1"/>
    </xf>
    <xf numFmtId="167" fontId="22" fillId="3" borderId="0" xfId="0" applyNumberFormat="1" applyFont="1" applyFill="1" applyBorder="1" applyAlignment="1">
      <alignment vertical="center"/>
    </xf>
    <xf numFmtId="167" fontId="22" fillId="2" borderId="20" xfId="0" applyNumberFormat="1" applyFont="1" applyFill="1" applyBorder="1" applyAlignment="1">
      <alignment vertical="center" wrapText="1"/>
    </xf>
    <xf numFmtId="167" fontId="22" fillId="3" borderId="0" xfId="0" applyNumberFormat="1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horizontal="right" vertical="center" wrapText="1"/>
    </xf>
    <xf numFmtId="167" fontId="22" fillId="3" borderId="0" xfId="0" applyNumberFormat="1" applyFont="1" applyFill="1" applyBorder="1" applyAlignment="1">
      <alignment horizontal="right" vertical="center" wrapText="1"/>
    </xf>
    <xf numFmtId="167" fontId="22" fillId="2" borderId="24" xfId="0" applyNumberFormat="1" applyFont="1" applyFill="1" applyBorder="1" applyAlignment="1">
      <alignment horizontal="right" vertical="center" wrapText="1"/>
    </xf>
    <xf numFmtId="167" fontId="22" fillId="2" borderId="0" xfId="1" applyNumberFormat="1" applyFont="1" applyFill="1" applyBorder="1" applyAlignment="1">
      <alignment horizontal="center" vertical="center" wrapText="1"/>
    </xf>
    <xf numFmtId="167" fontId="22" fillId="3" borderId="23" xfId="0" applyNumberFormat="1" applyFont="1" applyFill="1" applyBorder="1" applyAlignment="1">
      <alignment vertical="center"/>
    </xf>
    <xf numFmtId="167" fontId="42" fillId="2" borderId="24" xfId="0" applyNumberFormat="1" applyFont="1" applyFill="1" applyBorder="1" applyAlignment="1">
      <alignment horizontal="right" vertical="center" wrapText="1"/>
    </xf>
    <xf numFmtId="0" fontId="43" fillId="2" borderId="0" xfId="0" applyFont="1" applyFill="1" applyAlignment="1">
      <alignment vertical="center" wrapText="1"/>
    </xf>
    <xf numFmtId="0" fontId="0" fillId="2" borderId="0" xfId="0" applyFill="1"/>
    <xf numFmtId="165" fontId="20" fillId="4" borderId="3" xfId="2" applyFont="1" applyFill="1" applyBorder="1" applyAlignment="1">
      <alignment horizontal="center" vertical="center" wrapText="1"/>
    </xf>
    <xf numFmtId="165" fontId="20" fillId="2" borderId="0" xfId="2" applyFont="1" applyFill="1" applyAlignment="1">
      <alignment vertical="center" wrapText="1"/>
    </xf>
    <xf numFmtId="165" fontId="25" fillId="2" borderId="0" xfId="2" applyFont="1" applyFill="1" applyAlignment="1">
      <alignment horizontal="left" vertical="center" wrapText="1"/>
    </xf>
    <xf numFmtId="165" fontId="22" fillId="2" borderId="0" xfId="2" applyFont="1" applyFill="1" applyAlignment="1">
      <alignment horizontal="left" vertical="center" wrapText="1"/>
    </xf>
    <xf numFmtId="165" fontId="20" fillId="2" borderId="0" xfId="2" applyFont="1" applyFill="1" applyAlignment="1">
      <alignment horizontal="center" vertical="center" wrapText="1"/>
    </xf>
    <xf numFmtId="165" fontId="20" fillId="2" borderId="0" xfId="2" applyFont="1" applyFill="1" applyAlignment="1">
      <alignment vertical="center"/>
    </xf>
    <xf numFmtId="165" fontId="20" fillId="2" borderId="8" xfId="2" applyFont="1" applyFill="1" applyBorder="1" applyAlignment="1">
      <alignment horizontal="center" vertical="center" wrapText="1"/>
    </xf>
    <xf numFmtId="165" fontId="23" fillId="5" borderId="19" xfId="2" applyFont="1" applyFill="1" applyBorder="1" applyAlignment="1">
      <alignment horizontal="center" vertical="center" wrapText="1"/>
    </xf>
    <xf numFmtId="165" fontId="20" fillId="2" borderId="12" xfId="2" applyFont="1" applyFill="1" applyBorder="1" applyAlignment="1">
      <alignment horizontal="center" vertical="center" wrapText="1"/>
    </xf>
    <xf numFmtId="165" fontId="20" fillId="2" borderId="0" xfId="2" applyFont="1" applyFill="1" applyBorder="1" applyAlignment="1">
      <alignment horizontal="right" vertical="center" wrapText="1"/>
    </xf>
    <xf numFmtId="165" fontId="20" fillId="2" borderId="0" xfId="2" applyFont="1" applyFill="1" applyBorder="1" applyAlignment="1">
      <alignment vertical="center" wrapText="1"/>
    </xf>
    <xf numFmtId="165" fontId="23" fillId="5" borderId="20" xfId="2" applyFont="1" applyFill="1" applyBorder="1" applyAlignment="1">
      <alignment horizontal="center" vertical="center" wrapText="1"/>
    </xf>
    <xf numFmtId="165" fontId="41" fillId="0" borderId="4" xfId="2" applyFont="1" applyBorder="1" applyAlignment="1">
      <alignment horizontal="left" vertical="center"/>
    </xf>
    <xf numFmtId="49" fontId="23" fillId="5" borderId="28" xfId="0" applyNumberFormat="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/>
    </xf>
    <xf numFmtId="167" fontId="32" fillId="0" borderId="0" xfId="0" applyNumberFormat="1" applyFont="1"/>
    <xf numFmtId="0" fontId="22" fillId="0" borderId="25" xfId="0" applyFont="1" applyFill="1" applyBorder="1" applyAlignment="1">
      <alignment horizontal="center" vertical="center" wrapText="1"/>
    </xf>
    <xf numFmtId="0" fontId="20" fillId="2" borderId="24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vertical="center" wrapText="1"/>
    </xf>
    <xf numFmtId="0" fontId="22" fillId="2" borderId="28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67" fontId="20" fillId="2" borderId="11" xfId="1" applyNumberFormat="1" applyFont="1" applyFill="1" applyBorder="1" applyAlignment="1">
      <alignment horizontal="center" vertical="center" wrapText="1"/>
    </xf>
    <xf numFmtId="167" fontId="20" fillId="2" borderId="38" xfId="1" applyNumberFormat="1" applyFont="1" applyFill="1" applyBorder="1" applyAlignment="1">
      <alignment horizontal="center" vertical="center" wrapText="1"/>
    </xf>
    <xf numFmtId="166" fontId="20" fillId="2" borderId="11" xfId="0" applyNumberFormat="1" applyFont="1" applyFill="1" applyBorder="1" applyAlignment="1">
      <alignment vertical="center" wrapText="1"/>
    </xf>
    <xf numFmtId="0" fontId="20" fillId="2" borderId="38" xfId="0" applyFont="1" applyFill="1" applyBorder="1" applyAlignment="1">
      <alignment vertical="center" wrapText="1"/>
    </xf>
    <xf numFmtId="0" fontId="22" fillId="2" borderId="18" xfId="0" applyFont="1" applyFill="1" applyBorder="1" applyAlignment="1">
      <alignment horizontal="center" vertical="center" wrapText="1"/>
    </xf>
    <xf numFmtId="43" fontId="22" fillId="3" borderId="23" xfId="1211" applyFont="1" applyFill="1" applyBorder="1" applyAlignment="1">
      <alignment vertical="center"/>
    </xf>
    <xf numFmtId="9" fontId="20" fillId="2" borderId="20" xfId="3" applyFont="1" applyFill="1" applyBorder="1" applyAlignment="1">
      <alignment vertical="center" wrapText="1"/>
    </xf>
    <xf numFmtId="9" fontId="20" fillId="3" borderId="0" xfId="3" applyFont="1" applyFill="1" applyBorder="1" applyAlignment="1">
      <alignment vertical="center"/>
    </xf>
    <xf numFmtId="9" fontId="20" fillId="3" borderId="0" xfId="3" applyFont="1" applyFill="1" applyBorder="1" applyAlignment="1">
      <alignment vertical="center" wrapText="1"/>
    </xf>
    <xf numFmtId="9" fontId="20" fillId="2" borderId="4" xfId="3" applyFont="1" applyFill="1" applyBorder="1" applyAlignment="1">
      <alignment horizontal="right" vertical="center" wrapText="1"/>
    </xf>
    <xf numFmtId="9" fontId="20" fillId="2" borderId="24" xfId="3" applyFont="1" applyFill="1" applyBorder="1" applyAlignment="1">
      <alignment horizontal="right" vertical="center" wrapText="1"/>
    </xf>
    <xf numFmtId="9" fontId="20" fillId="3" borderId="0" xfId="3" applyFont="1" applyFill="1" applyBorder="1" applyAlignment="1">
      <alignment horizontal="right" vertical="center" wrapText="1"/>
    </xf>
    <xf numFmtId="165" fontId="20" fillId="2" borderId="0" xfId="1210" applyFont="1" applyFill="1" applyAlignment="1">
      <alignment vertical="center" wrapText="1"/>
    </xf>
    <xf numFmtId="165" fontId="20" fillId="2" borderId="0" xfId="1210" applyFont="1" applyFill="1" applyAlignment="1">
      <alignment vertical="center"/>
    </xf>
    <xf numFmtId="165" fontId="22" fillId="2" borderId="0" xfId="1210" applyFont="1" applyFill="1" applyBorder="1" applyAlignment="1">
      <alignment horizontal="right" vertical="center" wrapText="1"/>
    </xf>
    <xf numFmtId="43" fontId="22" fillId="2" borderId="0" xfId="1211" applyFont="1" applyFill="1" applyBorder="1" applyAlignment="1">
      <alignment horizontal="center" vertical="center" wrapText="1"/>
    </xf>
    <xf numFmtId="165" fontId="20" fillId="2" borderId="0" xfId="1210" applyFont="1" applyFill="1" applyAlignment="1">
      <alignment horizontal="center" vertical="center" wrapText="1"/>
    </xf>
    <xf numFmtId="165" fontId="23" fillId="5" borderId="19" xfId="1210" applyFont="1" applyFill="1" applyBorder="1" applyAlignment="1">
      <alignment horizontal="center" vertical="center" wrapText="1"/>
    </xf>
    <xf numFmtId="165" fontId="23" fillId="5" borderId="42" xfId="1210" applyFont="1" applyFill="1" applyBorder="1" applyAlignment="1">
      <alignment horizontal="center" vertical="center" wrapText="1"/>
    </xf>
    <xf numFmtId="43" fontId="20" fillId="4" borderId="6" xfId="1211" applyFont="1" applyFill="1" applyBorder="1" applyAlignment="1">
      <alignment horizontal="center" vertical="center" wrapText="1"/>
    </xf>
    <xf numFmtId="165" fontId="20" fillId="4" borderId="3" xfId="1210" applyFont="1" applyFill="1" applyBorder="1" applyAlignment="1">
      <alignment horizontal="center" vertical="center" wrapText="1"/>
    </xf>
    <xf numFmtId="165" fontId="20" fillId="4" borderId="16" xfId="1210" applyFont="1" applyFill="1" applyBorder="1" applyAlignment="1">
      <alignment horizontal="center" vertical="center" wrapText="1"/>
    </xf>
    <xf numFmtId="165" fontId="20" fillId="2" borderId="12" xfId="1210" applyFont="1" applyFill="1" applyBorder="1" applyAlignment="1">
      <alignment horizontal="center" vertical="center" wrapText="1"/>
    </xf>
    <xf numFmtId="165" fontId="20" fillId="2" borderId="11" xfId="1210" applyFont="1" applyFill="1" applyBorder="1" applyAlignment="1">
      <alignment horizontal="center" vertical="center" wrapText="1"/>
    </xf>
    <xf numFmtId="165" fontId="20" fillId="0" borderId="0" xfId="1210" applyFont="1" applyFill="1" applyBorder="1" applyAlignment="1">
      <alignment vertical="center"/>
    </xf>
    <xf numFmtId="167" fontId="22" fillId="2" borderId="33" xfId="1210" applyNumberFormat="1" applyFont="1" applyFill="1" applyBorder="1" applyAlignment="1">
      <alignment vertical="center" wrapText="1"/>
    </xf>
    <xf numFmtId="165" fontId="0" fillId="0" borderId="0" xfId="1210" applyFont="1" applyBorder="1"/>
    <xf numFmtId="165" fontId="0" fillId="0" borderId="0" xfId="1210" applyFont="1"/>
    <xf numFmtId="43" fontId="22" fillId="3" borderId="23" xfId="1211" applyFont="1" applyFill="1" applyBorder="1" applyAlignment="1">
      <alignment vertical="center" wrapText="1"/>
    </xf>
    <xf numFmtId="43" fontId="22" fillId="2" borderId="28" xfId="1211" applyFont="1" applyFill="1" applyBorder="1" applyAlignment="1">
      <alignment horizontal="right" vertical="center" wrapText="1"/>
    </xf>
    <xf numFmtId="167" fontId="20" fillId="2" borderId="31" xfId="1210" applyNumberFormat="1" applyFont="1" applyFill="1" applyBorder="1" applyAlignment="1">
      <alignment horizontal="right" vertical="center" wrapText="1"/>
    </xf>
    <xf numFmtId="165" fontId="22" fillId="3" borderId="23" xfId="1210" applyFont="1" applyFill="1" applyBorder="1" applyAlignment="1">
      <alignment horizontal="right" vertical="center" wrapText="1"/>
    </xf>
    <xf numFmtId="43" fontId="20" fillId="2" borderId="28" xfId="1211" applyFont="1" applyFill="1" applyBorder="1" applyAlignment="1">
      <alignment horizontal="right" vertical="center" wrapText="1"/>
    </xf>
    <xf numFmtId="167" fontId="22" fillId="2" borderId="31" xfId="1210" applyNumberFormat="1" applyFont="1" applyFill="1" applyBorder="1" applyAlignment="1">
      <alignment horizontal="right" vertical="center" wrapText="1"/>
    </xf>
    <xf numFmtId="167" fontId="22" fillId="4" borderId="16" xfId="1211" applyNumberFormat="1" applyFont="1" applyFill="1" applyBorder="1" applyAlignment="1">
      <alignment vertical="center" wrapText="1"/>
    </xf>
    <xf numFmtId="167" fontId="45" fillId="2" borderId="11" xfId="1" applyNumberFormat="1" applyFont="1" applyFill="1" applyBorder="1" applyAlignment="1">
      <alignment vertical="center" wrapText="1"/>
    </xf>
    <xf numFmtId="165" fontId="46" fillId="2" borderId="8" xfId="2" applyFont="1" applyFill="1" applyBorder="1" applyAlignment="1">
      <alignment horizontal="center" vertical="center" wrapText="1"/>
    </xf>
    <xf numFmtId="165" fontId="20" fillId="2" borderId="18" xfId="2" applyFont="1" applyFill="1" applyBorder="1" applyAlignment="1">
      <alignment horizontal="center" vertical="center" wrapText="1"/>
    </xf>
    <xf numFmtId="167" fontId="22" fillId="2" borderId="11" xfId="1211" applyNumberFormat="1" applyFont="1" applyFill="1" applyBorder="1" applyAlignment="1">
      <alignment vertical="center" wrapText="1"/>
    </xf>
    <xf numFmtId="165" fontId="20" fillId="2" borderId="8" xfId="1231" applyFont="1" applyFill="1" applyBorder="1" applyAlignment="1">
      <alignment horizontal="center" vertical="center" wrapText="1"/>
    </xf>
    <xf numFmtId="43" fontId="20" fillId="2" borderId="44" xfId="1211" applyFont="1" applyFill="1" applyBorder="1" applyAlignment="1">
      <alignment horizontal="center" vertical="center" wrapText="1"/>
    </xf>
    <xf numFmtId="43" fontId="20" fillId="2" borderId="41" xfId="1211" applyFont="1" applyFill="1" applyBorder="1" applyAlignment="1">
      <alignment horizontal="center" vertical="center" wrapText="1"/>
    </xf>
    <xf numFmtId="167" fontId="22" fillId="2" borderId="41" xfId="1211" applyNumberFormat="1" applyFont="1" applyFill="1" applyBorder="1" applyAlignment="1">
      <alignment horizontal="center" vertical="center" wrapText="1"/>
    </xf>
    <xf numFmtId="165" fontId="20" fillId="2" borderId="38" xfId="1231" applyFont="1" applyFill="1" applyBorder="1" applyAlignment="1">
      <alignment horizontal="center" vertical="center" wrapText="1"/>
    </xf>
    <xf numFmtId="166" fontId="20" fillId="2" borderId="38" xfId="0" applyNumberFormat="1" applyFont="1" applyFill="1" applyBorder="1" applyAlignment="1">
      <alignment vertical="center" wrapText="1"/>
    </xf>
    <xf numFmtId="43" fontId="20" fillId="2" borderId="18" xfId="1211" applyFont="1" applyFill="1" applyBorder="1" applyAlignment="1">
      <alignment horizontal="center" vertical="center" wrapText="1"/>
    </xf>
    <xf numFmtId="165" fontId="20" fillId="2" borderId="18" xfId="1231" applyFont="1" applyFill="1" applyBorder="1" applyAlignment="1">
      <alignment horizontal="center" vertical="center" wrapText="1"/>
    </xf>
    <xf numFmtId="165" fontId="20" fillId="2" borderId="38" xfId="2" applyFont="1" applyFill="1" applyBorder="1" applyAlignment="1">
      <alignment horizontal="center" vertical="center" wrapText="1"/>
    </xf>
    <xf numFmtId="165" fontId="23" fillId="5" borderId="42" xfId="2" applyFont="1" applyFill="1" applyBorder="1" applyAlignment="1">
      <alignment horizontal="center" vertical="center" wrapText="1"/>
    </xf>
    <xf numFmtId="165" fontId="20" fillId="2" borderId="11" xfId="2" applyFont="1" applyFill="1" applyBorder="1" applyAlignment="1">
      <alignment horizontal="center" vertical="center" wrapText="1"/>
    </xf>
    <xf numFmtId="165" fontId="20" fillId="4" borderId="16" xfId="2" applyFont="1" applyFill="1" applyBorder="1" applyAlignment="1">
      <alignment horizontal="center" vertical="center" wrapText="1"/>
    </xf>
    <xf numFmtId="165" fontId="20" fillId="0" borderId="11" xfId="1210" applyFont="1" applyFill="1" applyBorder="1" applyAlignment="1">
      <alignment horizontal="center" vertical="center" wrapText="1"/>
    </xf>
    <xf numFmtId="49" fontId="22" fillId="2" borderId="25" xfId="0" applyNumberFormat="1" applyFont="1" applyFill="1" applyBorder="1" applyAlignment="1">
      <alignment horizontal="center" vertical="center" wrapText="1"/>
    </xf>
    <xf numFmtId="49" fontId="22" fillId="2" borderId="42" xfId="0" applyNumberFormat="1" applyFont="1" applyFill="1" applyBorder="1" applyAlignment="1">
      <alignment horizontal="center" vertical="center" wrapText="1"/>
    </xf>
    <xf numFmtId="165" fontId="20" fillId="4" borderId="6" xfId="1210" applyFont="1" applyFill="1" applyBorder="1" applyAlignment="1">
      <alignment horizontal="center" vertical="center" wrapText="1"/>
    </xf>
    <xf numFmtId="165" fontId="20" fillId="0" borderId="44" xfId="1210" applyFont="1" applyFill="1" applyBorder="1" applyAlignment="1">
      <alignment horizontal="center" vertical="center" wrapText="1"/>
    </xf>
    <xf numFmtId="49" fontId="22" fillId="2" borderId="43" xfId="0" applyNumberFormat="1" applyFont="1" applyFill="1" applyBorder="1" applyAlignment="1">
      <alignment horizontal="center" vertical="center" wrapText="1"/>
    </xf>
    <xf numFmtId="49" fontId="22" fillId="2" borderId="23" xfId="0" applyNumberFormat="1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2" fontId="22" fillId="2" borderId="31" xfId="0" applyNumberFormat="1" applyFont="1" applyFill="1" applyBorder="1" applyAlignment="1">
      <alignment horizontal="center" vertical="center" wrapText="1"/>
    </xf>
    <xf numFmtId="49" fontId="22" fillId="2" borderId="33" xfId="0" applyNumberFormat="1" applyFont="1" applyFill="1" applyBorder="1" applyAlignment="1">
      <alignment horizontal="center" vertical="center" wrapText="1"/>
    </xf>
    <xf numFmtId="49" fontId="38" fillId="5" borderId="27" xfId="0" applyNumberFormat="1" applyFont="1" applyFill="1" applyBorder="1" applyAlignment="1">
      <alignment horizontal="center" vertical="center" wrapText="1"/>
    </xf>
    <xf numFmtId="49" fontId="38" fillId="5" borderId="32" xfId="0" applyNumberFormat="1" applyFont="1" applyFill="1" applyBorder="1" applyAlignment="1">
      <alignment horizontal="center" vertical="center" wrapText="1"/>
    </xf>
    <xf numFmtId="49" fontId="21" fillId="5" borderId="33" xfId="0" applyNumberFormat="1" applyFont="1" applyFill="1" applyBorder="1" applyAlignment="1">
      <alignment horizontal="center" vertical="center" wrapText="1"/>
    </xf>
    <xf numFmtId="49" fontId="22" fillId="2" borderId="34" xfId="0" applyNumberFormat="1" applyFont="1" applyFill="1" applyBorder="1" applyAlignment="1">
      <alignment horizontal="center" vertical="center" wrapText="1"/>
    </xf>
    <xf numFmtId="49" fontId="23" fillId="5" borderId="42" xfId="0" applyNumberFormat="1" applyFont="1" applyFill="1" applyBorder="1" applyAlignment="1">
      <alignment horizontal="center" vertical="center" wrapText="1"/>
    </xf>
    <xf numFmtId="49" fontId="23" fillId="5" borderId="32" xfId="0" applyNumberFormat="1" applyFont="1" applyFill="1" applyBorder="1" applyAlignment="1">
      <alignment horizontal="center" vertical="center" wrapText="1"/>
    </xf>
    <xf numFmtId="0" fontId="22" fillId="2" borderId="23" xfId="0" applyFont="1" applyFill="1" applyBorder="1" applyAlignment="1">
      <alignment vertical="center" wrapText="1"/>
    </xf>
    <xf numFmtId="0" fontId="25" fillId="2" borderId="23" xfId="0" applyFont="1" applyFill="1" applyBorder="1" applyAlignment="1">
      <alignment horizontal="left" vertical="center" wrapText="1"/>
    </xf>
    <xf numFmtId="0" fontId="22" fillId="2" borderId="23" xfId="0" applyFont="1" applyFill="1" applyBorder="1" applyAlignment="1">
      <alignment horizontal="left" vertical="center" wrapText="1"/>
    </xf>
    <xf numFmtId="167" fontId="20" fillId="2" borderId="24" xfId="0" applyNumberFormat="1" applyFont="1" applyFill="1" applyBorder="1" applyAlignment="1">
      <alignment vertical="center" wrapText="1"/>
    </xf>
    <xf numFmtId="167" fontId="22" fillId="2" borderId="44" xfId="1" applyNumberFormat="1" applyFont="1" applyFill="1" applyBorder="1" applyAlignment="1">
      <alignment horizontal="center" vertical="center" wrapText="1"/>
    </xf>
    <xf numFmtId="167" fontId="22" fillId="2" borderId="25" xfId="2" applyNumberFormat="1" applyFont="1" applyFill="1" applyBorder="1" applyAlignment="1">
      <alignment horizontal="right" vertical="center" wrapText="1"/>
    </xf>
    <xf numFmtId="165" fontId="22" fillId="2" borderId="31" xfId="2" applyFont="1" applyFill="1" applyBorder="1" applyAlignment="1">
      <alignment vertical="center" wrapText="1"/>
    </xf>
    <xf numFmtId="167" fontId="22" fillId="2" borderId="33" xfId="1" applyNumberFormat="1" applyFont="1" applyFill="1" applyBorder="1" applyAlignment="1">
      <alignment horizontal="center" vertical="center" wrapText="1"/>
    </xf>
    <xf numFmtId="43" fontId="22" fillId="4" borderId="6" xfId="1" applyFont="1" applyFill="1" applyBorder="1" applyAlignment="1">
      <alignment horizontal="center" vertical="center" wrapText="1"/>
    </xf>
    <xf numFmtId="43" fontId="22" fillId="2" borderId="41" xfId="1" applyFont="1" applyFill="1" applyBorder="1" applyAlignment="1">
      <alignment horizontal="center" vertical="center" wrapText="1"/>
    </xf>
    <xf numFmtId="43" fontId="45" fillId="2" borderId="41" xfId="1" applyFont="1" applyFill="1" applyBorder="1" applyAlignment="1">
      <alignment horizontal="center" vertical="center" wrapText="1"/>
    </xf>
    <xf numFmtId="43" fontId="20" fillId="4" borderId="16" xfId="1" applyFont="1" applyFill="1" applyBorder="1" applyAlignment="1">
      <alignment horizontal="center" vertical="center" wrapText="1"/>
    </xf>
    <xf numFmtId="43" fontId="20" fillId="2" borderId="38" xfId="1211" applyFont="1" applyFill="1" applyBorder="1" applyAlignment="1">
      <alignment horizontal="center" vertical="center" wrapText="1"/>
    </xf>
    <xf numFmtId="43" fontId="20" fillId="4" borderId="6" xfId="1" applyFont="1" applyFill="1" applyBorder="1" applyAlignment="1">
      <alignment horizontal="center" vertical="center" wrapText="1"/>
    </xf>
    <xf numFmtId="2" fontId="20" fillId="2" borderId="41" xfId="0" applyNumberFormat="1" applyFont="1" applyFill="1" applyBorder="1" applyAlignment="1">
      <alignment horizontal="center" vertical="center" wrapText="1"/>
    </xf>
    <xf numFmtId="43" fontId="20" fillId="2" borderId="44" xfId="1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vertical="center" wrapText="1"/>
    </xf>
    <xf numFmtId="43" fontId="22" fillId="2" borderId="44" xfId="1" applyFont="1" applyFill="1" applyBorder="1" applyAlignment="1">
      <alignment horizontal="center" vertical="center" wrapText="1"/>
    </xf>
    <xf numFmtId="167" fontId="22" fillId="2" borderId="41" xfId="1" applyNumberFormat="1" applyFont="1" applyFill="1" applyBorder="1" applyAlignment="1">
      <alignment horizontal="center" vertical="center" wrapText="1"/>
    </xf>
    <xf numFmtId="43" fontId="22" fillId="2" borderId="47" xfId="1" applyFont="1" applyFill="1" applyBorder="1" applyAlignment="1">
      <alignment horizontal="center" vertical="center" wrapText="1"/>
    </xf>
    <xf numFmtId="167" fontId="20" fillId="2" borderId="38" xfId="2" applyNumberFormat="1" applyFont="1" applyFill="1" applyBorder="1" applyAlignment="1">
      <alignment horizontal="center" vertical="center" wrapText="1"/>
    </xf>
    <xf numFmtId="167" fontId="20" fillId="2" borderId="18" xfId="2" applyNumberFormat="1" applyFont="1" applyFill="1" applyBorder="1" applyAlignment="1">
      <alignment horizontal="center" vertical="center" wrapText="1"/>
    </xf>
    <xf numFmtId="49" fontId="22" fillId="2" borderId="29" xfId="0" applyNumberFormat="1" applyFont="1" applyFill="1" applyBorder="1" applyAlignment="1">
      <alignment horizontal="center" vertical="center" wrapText="1"/>
    </xf>
    <xf numFmtId="0" fontId="20" fillId="2" borderId="29" xfId="0" applyFont="1" applyFill="1" applyBorder="1" applyAlignment="1">
      <alignment vertical="center"/>
    </xf>
    <xf numFmtId="2" fontId="22" fillId="2" borderId="28" xfId="0" applyNumberFormat="1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43" fontId="22" fillId="4" borderId="6" xfId="1211" applyFont="1" applyFill="1" applyBorder="1" applyAlignment="1">
      <alignment horizontal="center" vertical="center" wrapText="1"/>
    </xf>
    <xf numFmtId="43" fontId="22" fillId="2" borderId="41" xfId="1211" applyFont="1" applyFill="1" applyBorder="1" applyAlignment="1">
      <alignment horizontal="center" vertical="center" wrapText="1"/>
    </xf>
    <xf numFmtId="43" fontId="20" fillId="4" borderId="16" xfId="1211" applyFont="1" applyFill="1" applyBorder="1" applyAlignment="1">
      <alignment horizontal="center" vertical="center" wrapText="1"/>
    </xf>
    <xf numFmtId="43" fontId="20" fillId="2" borderId="11" xfId="1211" applyFont="1" applyFill="1" applyBorder="1" applyAlignment="1">
      <alignment horizontal="center" vertical="center" wrapText="1"/>
    </xf>
    <xf numFmtId="167" fontId="23" fillId="5" borderId="42" xfId="0" applyNumberFormat="1" applyFont="1" applyFill="1" applyBorder="1" applyAlignment="1">
      <alignment horizontal="center" vertical="center" wrapText="1"/>
    </xf>
    <xf numFmtId="49" fontId="22" fillId="2" borderId="28" xfId="0" applyNumberFormat="1" applyFont="1" applyFill="1" applyBorder="1" applyAlignment="1">
      <alignment horizontal="center" vertical="center" wrapText="1"/>
    </xf>
    <xf numFmtId="165" fontId="23" fillId="5" borderId="48" xfId="2" applyFont="1" applyFill="1" applyBorder="1" applyAlignment="1">
      <alignment horizontal="center" vertical="center" wrapText="1"/>
    </xf>
    <xf numFmtId="167" fontId="22" fillId="2" borderId="42" xfId="0" applyNumberFormat="1" applyFont="1" applyFill="1" applyBorder="1" applyAlignment="1">
      <alignment horizontal="center" vertical="center" wrapText="1"/>
    </xf>
    <xf numFmtId="167" fontId="22" fillId="2" borderId="4" xfId="2" applyNumberFormat="1" applyFont="1" applyFill="1" applyBorder="1" applyAlignment="1">
      <alignment horizontal="right" vertical="center" wrapText="1"/>
    </xf>
    <xf numFmtId="165" fontId="22" fillId="2" borderId="34" xfId="2" applyFont="1" applyFill="1" applyBorder="1" applyAlignment="1">
      <alignment vertical="center" wrapText="1"/>
    </xf>
    <xf numFmtId="167" fontId="22" fillId="2" borderId="4" xfId="0" applyNumberFormat="1" applyFont="1" applyFill="1" applyBorder="1" applyAlignment="1">
      <alignment vertical="center" wrapText="1"/>
    </xf>
    <xf numFmtId="167" fontId="22" fillId="4" borderId="6" xfId="1" applyNumberFormat="1" applyFont="1" applyFill="1" applyBorder="1" applyAlignment="1">
      <alignment horizontal="center" vertical="center" wrapText="1"/>
    </xf>
    <xf numFmtId="167" fontId="22" fillId="4" borderId="6" xfId="1211" applyNumberFormat="1" applyFont="1" applyFill="1" applyBorder="1" applyAlignment="1">
      <alignment horizontal="center" vertical="center" wrapText="1"/>
    </xf>
    <xf numFmtId="167" fontId="20" fillId="4" borderId="16" xfId="1" applyNumberFormat="1" applyFont="1" applyFill="1" applyBorder="1" applyAlignment="1">
      <alignment horizontal="center" vertical="center" wrapText="1"/>
    </xf>
    <xf numFmtId="167" fontId="20" fillId="2" borderId="38" xfId="1231" applyNumberFormat="1" applyFont="1" applyFill="1" applyBorder="1" applyAlignment="1">
      <alignment horizontal="center" vertical="center" wrapText="1"/>
    </xf>
    <xf numFmtId="167" fontId="20" fillId="4" borderId="16" xfId="2" applyNumberFormat="1" applyFont="1" applyFill="1" applyBorder="1" applyAlignment="1">
      <alignment horizontal="center" vertical="center" wrapText="1"/>
    </xf>
    <xf numFmtId="166" fontId="22" fillId="4" borderId="6" xfId="0" applyNumberFormat="1" applyFont="1" applyFill="1" applyBorder="1" applyAlignment="1">
      <alignment vertical="center" wrapText="1"/>
    </xf>
    <xf numFmtId="166" fontId="22" fillId="2" borderId="44" xfId="0" applyNumberFormat="1" applyFont="1" applyFill="1" applyBorder="1" applyAlignment="1">
      <alignment vertical="center" wrapText="1"/>
    </xf>
    <xf numFmtId="0" fontId="20" fillId="4" borderId="6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22" fillId="2" borderId="4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66" fontId="22" fillId="4" borderId="16" xfId="0" applyNumberFormat="1" applyFont="1" applyFill="1" applyBorder="1" applyAlignment="1">
      <alignment vertical="center" wrapText="1"/>
    </xf>
    <xf numFmtId="166" fontId="22" fillId="2" borderId="11" xfId="0" applyNumberFormat="1" applyFont="1" applyFill="1" applyBorder="1" applyAlignment="1">
      <alignment vertical="center" wrapText="1"/>
    </xf>
    <xf numFmtId="0" fontId="20" fillId="2" borderId="23" xfId="0" applyFont="1" applyFill="1" applyBorder="1" applyAlignment="1">
      <alignment vertical="center"/>
    </xf>
    <xf numFmtId="43" fontId="20" fillId="4" borderId="44" xfId="1" applyFont="1" applyFill="1" applyBorder="1" applyAlignment="1">
      <alignment horizontal="center" vertical="center" wrapText="1"/>
    </xf>
    <xf numFmtId="43" fontId="20" fillId="4" borderId="11" xfId="1" applyFont="1" applyFill="1" applyBorder="1" applyAlignment="1">
      <alignment horizontal="center" vertical="center" wrapText="1"/>
    </xf>
    <xf numFmtId="43" fontId="22" fillId="4" borderId="44" xfId="1" applyFont="1" applyFill="1" applyBorder="1" applyAlignment="1">
      <alignment horizontal="center" vertical="center" wrapText="1"/>
    </xf>
    <xf numFmtId="167" fontId="20" fillId="4" borderId="11" xfId="1" applyNumberFormat="1" applyFont="1" applyFill="1" applyBorder="1" applyAlignment="1">
      <alignment horizontal="center" vertical="center" wrapText="1"/>
    </xf>
    <xf numFmtId="167" fontId="22" fillId="4" borderId="44" xfId="1" applyNumberFormat="1" applyFont="1" applyFill="1" applyBorder="1" applyAlignment="1">
      <alignment horizontal="center" vertical="center" wrapText="1"/>
    </xf>
    <xf numFmtId="167" fontId="20" fillId="4" borderId="11" xfId="2" applyNumberFormat="1" applyFont="1" applyFill="1" applyBorder="1" applyAlignment="1">
      <alignment horizontal="center" vertical="center" wrapText="1"/>
    </xf>
    <xf numFmtId="167" fontId="22" fillId="4" borderId="11" xfId="1" applyNumberFormat="1" applyFont="1" applyFill="1" applyBorder="1" applyAlignment="1">
      <alignment vertical="center" wrapText="1"/>
    </xf>
    <xf numFmtId="167" fontId="22" fillId="4" borderId="34" xfId="0" applyNumberFormat="1" applyFont="1" applyFill="1" applyBorder="1" applyAlignment="1">
      <alignment vertical="center" wrapText="1"/>
    </xf>
    <xf numFmtId="165" fontId="20" fillId="4" borderId="16" xfId="1231" applyFont="1" applyFill="1" applyBorder="1" applyAlignment="1">
      <alignment horizontal="center" vertical="center" wrapText="1"/>
    </xf>
    <xf numFmtId="49" fontId="22" fillId="2" borderId="22" xfId="0" applyNumberFormat="1" applyFont="1" applyFill="1" applyBorder="1" applyAlignment="1">
      <alignment horizontal="center" vertical="center" wrapText="1"/>
    </xf>
    <xf numFmtId="167" fontId="23" fillId="5" borderId="42" xfId="2" applyNumberFormat="1" applyFont="1" applyFill="1" applyBorder="1" applyAlignment="1">
      <alignment horizontal="center" vertical="center" wrapText="1"/>
    </xf>
    <xf numFmtId="167" fontId="23" fillId="5" borderId="32" xfId="2" applyNumberFormat="1" applyFont="1" applyFill="1" applyBorder="1" applyAlignment="1">
      <alignment horizontal="center" vertical="center" wrapText="1"/>
    </xf>
    <xf numFmtId="167" fontId="20" fillId="2" borderId="24" xfId="2" applyNumberFormat="1" applyFont="1" applyFill="1" applyBorder="1" applyAlignment="1">
      <alignment vertical="center" wrapText="1"/>
    </xf>
    <xf numFmtId="168" fontId="20" fillId="2" borderId="38" xfId="1211" applyNumberFormat="1" applyFont="1" applyFill="1" applyBorder="1" applyAlignment="1">
      <alignment horizontal="center" vertical="center" wrapText="1"/>
    </xf>
    <xf numFmtId="0" fontId="46" fillId="2" borderId="38" xfId="0" applyFont="1" applyFill="1" applyBorder="1" applyAlignment="1">
      <alignment vertical="center" wrapText="1"/>
    </xf>
    <xf numFmtId="167" fontId="20" fillId="2" borderId="11" xfId="2" applyNumberFormat="1" applyFont="1" applyFill="1" applyBorder="1" applyAlignment="1">
      <alignment horizontal="center" vertical="center" wrapText="1"/>
    </xf>
    <xf numFmtId="167" fontId="46" fillId="2" borderId="38" xfId="2" applyNumberFormat="1" applyFont="1" applyFill="1" applyBorder="1" applyAlignment="1">
      <alignment horizontal="center" vertical="center" wrapText="1"/>
    </xf>
    <xf numFmtId="49" fontId="38" fillId="5" borderId="42" xfId="0" applyNumberFormat="1" applyFont="1" applyFill="1" applyBorder="1" applyAlignment="1">
      <alignment horizontal="center" vertical="center" wrapText="1"/>
    </xf>
    <xf numFmtId="49" fontId="38" fillId="5" borderId="33" xfId="0" applyNumberFormat="1" applyFont="1" applyFill="1" applyBorder="1" applyAlignment="1">
      <alignment horizontal="center" vertical="center" wrapText="1"/>
    </xf>
    <xf numFmtId="166" fontId="20" fillId="2" borderId="34" xfId="0" applyNumberFormat="1" applyFont="1" applyFill="1" applyBorder="1" applyAlignment="1">
      <alignment vertical="center" wrapText="1"/>
    </xf>
    <xf numFmtId="166" fontId="20" fillId="2" borderId="25" xfId="0" applyNumberFormat="1" applyFont="1" applyFill="1" applyBorder="1" applyAlignment="1">
      <alignment vertical="center" wrapText="1"/>
    </xf>
    <xf numFmtId="43" fontId="22" fillId="2" borderId="44" xfId="1211" applyFont="1" applyFill="1" applyBorder="1" applyAlignment="1">
      <alignment horizontal="center" vertical="center" wrapText="1"/>
    </xf>
    <xf numFmtId="167" fontId="20" fillId="2" borderId="38" xfId="1210" applyNumberFormat="1" applyFont="1" applyFill="1" applyBorder="1" applyAlignment="1">
      <alignment horizontal="center" vertical="center" wrapText="1"/>
    </xf>
    <xf numFmtId="167" fontId="20" fillId="4" borderId="16" xfId="1210" applyNumberFormat="1" applyFont="1" applyFill="1" applyBorder="1" applyAlignment="1">
      <alignment horizontal="center" vertical="center" wrapText="1"/>
    </xf>
    <xf numFmtId="165" fontId="22" fillId="2" borderId="31" xfId="1210" applyFont="1" applyFill="1" applyBorder="1" applyAlignment="1">
      <alignment vertical="center" wrapText="1"/>
    </xf>
    <xf numFmtId="167" fontId="22" fillId="2" borderId="25" xfId="1210" applyNumberFormat="1" applyFont="1" applyFill="1" applyBorder="1" applyAlignment="1">
      <alignment horizontal="right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166" fontId="20" fillId="0" borderId="11" xfId="0" applyNumberFormat="1" applyFont="1" applyFill="1" applyBorder="1" applyAlignment="1">
      <alignment vertical="center" wrapText="1"/>
    </xf>
    <xf numFmtId="166" fontId="20" fillId="0" borderId="25" xfId="0" applyNumberFormat="1" applyFont="1" applyFill="1" applyBorder="1" applyAlignment="1">
      <alignment vertical="center" wrapText="1"/>
    </xf>
    <xf numFmtId="43" fontId="29" fillId="4" borderId="5" xfId="1211" applyFont="1" applyFill="1" applyBorder="1" applyAlignment="1">
      <alignment horizontal="center" vertical="center" wrapText="1"/>
    </xf>
    <xf numFmtId="43" fontId="20" fillId="0" borderId="36" xfId="1211" applyFont="1" applyFill="1" applyBorder="1" applyAlignment="1">
      <alignment horizontal="center" vertical="center" wrapText="1"/>
    </xf>
    <xf numFmtId="43" fontId="22" fillId="4" borderId="16" xfId="1211" applyFont="1" applyFill="1" applyBorder="1" applyAlignment="1">
      <alignment horizontal="center" vertical="center" wrapText="1"/>
    </xf>
    <xf numFmtId="0" fontId="22" fillId="3" borderId="31" xfId="0" applyFont="1" applyFill="1" applyBorder="1" applyAlignment="1">
      <alignment vertical="center"/>
    </xf>
    <xf numFmtId="169" fontId="22" fillId="2" borderId="31" xfId="1" applyNumberFormat="1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38" xfId="0" applyNumberFormat="1" applyFont="1" applyFill="1" applyBorder="1" applyAlignment="1">
      <alignment horizontal="center" vertical="center" wrapText="1"/>
    </xf>
    <xf numFmtId="172" fontId="20" fillId="2" borderId="38" xfId="2" applyNumberFormat="1" applyFont="1" applyFill="1" applyBorder="1" applyAlignment="1">
      <alignment horizontal="center" vertical="center" wrapText="1"/>
    </xf>
    <xf numFmtId="43" fontId="22" fillId="2" borderId="45" xfId="1" applyFont="1" applyFill="1" applyBorder="1" applyAlignment="1">
      <alignment horizontal="center" vertical="center" wrapText="1"/>
    </xf>
    <xf numFmtId="0" fontId="20" fillId="2" borderId="38" xfId="2" applyNumberFormat="1" applyFont="1" applyFill="1" applyBorder="1" applyAlignment="1">
      <alignment horizontal="center" vertical="center" wrapText="1"/>
    </xf>
    <xf numFmtId="167" fontId="20" fillId="2" borderId="46" xfId="2" applyNumberFormat="1" applyFont="1" applyFill="1" applyBorder="1" applyAlignment="1">
      <alignment horizontal="center" vertical="center" wrapText="1"/>
    </xf>
    <xf numFmtId="172" fontId="20" fillId="2" borderId="18" xfId="2" applyNumberFormat="1" applyFont="1" applyFill="1" applyBorder="1" applyAlignment="1">
      <alignment horizontal="center" vertical="center" wrapText="1"/>
    </xf>
    <xf numFmtId="171" fontId="20" fillId="2" borderId="38" xfId="1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65" fontId="20" fillId="2" borderId="34" xfId="1231" applyFont="1" applyFill="1" applyBorder="1" applyAlignment="1">
      <alignment horizontal="center" vertical="center" wrapText="1"/>
    </xf>
    <xf numFmtId="43" fontId="20" fillId="2" borderId="25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/>
    </xf>
    <xf numFmtId="0" fontId="22" fillId="4" borderId="16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vertical="center" wrapText="1"/>
    </xf>
    <xf numFmtId="0" fontId="22" fillId="2" borderId="25" xfId="0" applyFont="1" applyFill="1" applyBorder="1" applyAlignment="1">
      <alignment horizontal="center" vertical="center" wrapText="1"/>
    </xf>
    <xf numFmtId="0" fontId="22" fillId="2" borderId="25" xfId="0" applyFont="1" applyFill="1" applyBorder="1" applyAlignment="1">
      <alignment vertical="center" wrapText="1"/>
    </xf>
    <xf numFmtId="0" fontId="22" fillId="0" borderId="11" xfId="0" applyFont="1" applyFill="1" applyBorder="1" applyAlignment="1">
      <alignment horizontal="center" vertical="center" wrapText="1"/>
    </xf>
    <xf numFmtId="43" fontId="20" fillId="2" borderId="31" xfId="1211" applyFont="1" applyFill="1" applyBorder="1" applyAlignment="1">
      <alignment horizontal="center" vertical="center" wrapText="1"/>
    </xf>
    <xf numFmtId="0" fontId="22" fillId="2" borderId="0" xfId="0" applyFont="1" applyFill="1" applyAlignment="1">
      <alignment vertical="center" wrapText="1"/>
    </xf>
    <xf numFmtId="165" fontId="20" fillId="4" borderId="3" xfId="1231" applyFont="1" applyFill="1" applyBorder="1" applyAlignment="1">
      <alignment horizontal="center" vertical="center" wrapText="1"/>
    </xf>
    <xf numFmtId="165" fontId="20" fillId="2" borderId="12" xfId="1231" applyFont="1" applyFill="1" applyBorder="1" applyAlignment="1">
      <alignment horizontal="center" vertical="center" wrapText="1"/>
    </xf>
    <xf numFmtId="0" fontId="22" fillId="0" borderId="0" xfId="0" applyFont="1" applyFill="1" applyAlignment="1">
      <alignment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50" fillId="0" borderId="42" xfId="0" applyFont="1" applyBorder="1" applyAlignment="1">
      <alignment horizontal="center" vertical="center" wrapText="1"/>
    </xf>
    <xf numFmtId="0" fontId="20" fillId="2" borderId="37" xfId="0" applyFont="1" applyFill="1" applyBorder="1" applyAlignment="1">
      <alignment vertical="center" wrapText="1"/>
    </xf>
    <xf numFmtId="2" fontId="20" fillId="2" borderId="38" xfId="0" applyNumberFormat="1" applyFont="1" applyFill="1" applyBorder="1" applyAlignment="1">
      <alignment horizontal="center" vertical="center" wrapText="1"/>
    </xf>
    <xf numFmtId="167" fontId="22" fillId="4" borderId="16" xfId="0" applyNumberFormat="1" applyFont="1" applyFill="1" applyBorder="1" applyAlignment="1">
      <alignment vertical="center" wrapText="1"/>
    </xf>
    <xf numFmtId="167" fontId="22" fillId="2" borderId="44" xfId="1211" applyNumberFormat="1" applyFont="1" applyFill="1" applyBorder="1" applyAlignment="1">
      <alignment horizontal="center" vertical="center" wrapText="1"/>
    </xf>
    <xf numFmtId="165" fontId="20" fillId="4" borderId="16" xfId="2" applyNumberFormat="1" applyFont="1" applyFill="1" applyBorder="1" applyAlignment="1">
      <alignment horizontal="center" vertical="center" wrapText="1"/>
    </xf>
    <xf numFmtId="166" fontId="22" fillId="2" borderId="36" xfId="0" applyNumberFormat="1" applyFont="1" applyFill="1" applyBorder="1" applyAlignment="1">
      <alignment vertical="center" wrapText="1"/>
    </xf>
    <xf numFmtId="49" fontId="21" fillId="5" borderId="42" xfId="0" applyNumberFormat="1" applyFont="1" applyFill="1" applyBorder="1" applyAlignment="1">
      <alignment horizontal="center" vertical="center" wrapText="1"/>
    </xf>
    <xf numFmtId="165" fontId="20" fillId="2" borderId="0" xfId="1231" applyFont="1" applyFill="1" applyAlignment="1">
      <alignment vertical="center" wrapText="1"/>
    </xf>
    <xf numFmtId="165" fontId="20" fillId="2" borderId="0" xfId="1231" applyFont="1" applyFill="1" applyAlignment="1">
      <alignment vertical="center"/>
    </xf>
    <xf numFmtId="165" fontId="25" fillId="2" borderId="0" xfId="1231" applyFont="1" applyFill="1" applyAlignment="1">
      <alignment horizontal="left" vertical="center" wrapText="1"/>
    </xf>
    <xf numFmtId="167" fontId="22" fillId="2" borderId="25" xfId="1231" applyNumberFormat="1" applyFont="1" applyFill="1" applyBorder="1" applyAlignment="1">
      <alignment horizontal="right" vertical="center" wrapText="1"/>
    </xf>
    <xf numFmtId="165" fontId="22" fillId="2" borderId="31" xfId="1231" applyFont="1" applyFill="1" applyBorder="1" applyAlignment="1">
      <alignment vertical="center" wrapText="1"/>
    </xf>
    <xf numFmtId="165" fontId="22" fillId="2" borderId="0" xfId="1231" applyFont="1" applyFill="1" applyAlignment="1">
      <alignment horizontal="left" vertical="center" wrapText="1"/>
    </xf>
    <xf numFmtId="165" fontId="22" fillId="2" borderId="0" xfId="1231" applyFont="1" applyFill="1" applyBorder="1" applyAlignment="1">
      <alignment horizontal="right" vertical="center" wrapText="1"/>
    </xf>
    <xf numFmtId="165" fontId="20" fillId="2" borderId="0" xfId="1231" applyFont="1" applyFill="1" applyAlignment="1">
      <alignment horizontal="center" vertical="center" wrapText="1"/>
    </xf>
    <xf numFmtId="165" fontId="20" fillId="2" borderId="24" xfId="1231" applyFont="1" applyFill="1" applyBorder="1" applyAlignment="1">
      <alignment vertical="center"/>
    </xf>
    <xf numFmtId="165" fontId="23" fillId="5" borderId="42" xfId="1231" applyFont="1" applyFill="1" applyBorder="1" applyAlignment="1">
      <alignment horizontal="center" vertical="center" wrapText="1"/>
    </xf>
    <xf numFmtId="43" fontId="22" fillId="2" borderId="38" xfId="1211" applyFont="1" applyFill="1" applyBorder="1" applyAlignment="1">
      <alignment horizontal="center" vertical="center" wrapText="1"/>
    </xf>
    <xf numFmtId="168" fontId="20" fillId="2" borderId="11" xfId="1211" applyNumberFormat="1" applyFont="1" applyFill="1" applyBorder="1" applyAlignment="1">
      <alignment horizontal="center" vertical="center" wrapText="1"/>
    </xf>
    <xf numFmtId="167" fontId="20" fillId="2" borderId="12" xfId="1231" applyNumberFormat="1" applyFont="1" applyFill="1" applyBorder="1" applyAlignment="1">
      <alignment horizontal="center" vertical="center" wrapText="1"/>
    </xf>
    <xf numFmtId="167" fontId="20" fillId="2" borderId="8" xfId="1231" applyNumberFormat="1" applyFont="1" applyFill="1" applyBorder="1" applyAlignment="1">
      <alignment horizontal="center" vertical="center" wrapText="1"/>
    </xf>
    <xf numFmtId="167" fontId="22" fillId="2" borderId="33" xfId="1231" applyNumberFormat="1" applyFont="1" applyFill="1" applyBorder="1" applyAlignment="1">
      <alignment vertical="center" wrapText="1"/>
    </xf>
    <xf numFmtId="167" fontId="22" fillId="3" borderId="23" xfId="1211" applyNumberFormat="1" applyFont="1" applyFill="1" applyBorder="1" applyAlignment="1">
      <alignment vertical="center"/>
    </xf>
    <xf numFmtId="167" fontId="22" fillId="3" borderId="23" xfId="1211" applyNumberFormat="1" applyFont="1" applyFill="1" applyBorder="1" applyAlignment="1">
      <alignment vertical="center" wrapText="1"/>
    </xf>
    <xf numFmtId="167" fontId="22" fillId="2" borderId="28" xfId="1211" applyNumberFormat="1" applyFont="1" applyFill="1" applyBorder="1" applyAlignment="1">
      <alignment horizontal="right" vertical="center" wrapText="1"/>
    </xf>
    <xf numFmtId="167" fontId="20" fillId="2" borderId="31" xfId="1231" applyNumberFormat="1" applyFont="1" applyFill="1" applyBorder="1" applyAlignment="1">
      <alignment horizontal="right" vertical="center" wrapText="1"/>
    </xf>
    <xf numFmtId="167" fontId="22" fillId="3" borderId="23" xfId="1231" applyNumberFormat="1" applyFont="1" applyFill="1" applyBorder="1" applyAlignment="1">
      <alignment horizontal="right" vertical="center" wrapText="1"/>
    </xf>
    <xf numFmtId="167" fontId="20" fillId="2" borderId="28" xfId="1211" applyNumberFormat="1" applyFont="1" applyFill="1" applyBorder="1" applyAlignment="1">
      <alignment horizontal="right" vertical="center" wrapText="1"/>
    </xf>
    <xf numFmtId="167" fontId="22" fillId="2" borderId="31" xfId="1231" applyNumberFormat="1" applyFont="1" applyFill="1" applyBorder="1" applyAlignment="1">
      <alignment horizontal="right" vertical="center" wrapText="1"/>
    </xf>
    <xf numFmtId="165" fontId="20" fillId="2" borderId="25" xfId="1210" applyFont="1" applyFill="1" applyBorder="1" applyAlignment="1">
      <alignment horizontal="center" vertical="center" wrapText="1"/>
    </xf>
    <xf numFmtId="43" fontId="20" fillId="2" borderId="47" xfId="1211" applyFont="1" applyFill="1" applyBorder="1" applyAlignment="1">
      <alignment horizontal="center" vertical="center" wrapText="1"/>
    </xf>
    <xf numFmtId="167" fontId="22" fillId="2" borderId="38" xfId="1211" applyNumberFormat="1" applyFont="1" applyFill="1" applyBorder="1" applyAlignment="1">
      <alignment vertical="center" wrapText="1"/>
    </xf>
    <xf numFmtId="0" fontId="50" fillId="6" borderId="32" xfId="0" applyFont="1" applyFill="1" applyBorder="1" applyAlignment="1">
      <alignment vertical="center"/>
    </xf>
    <xf numFmtId="0" fontId="50" fillId="6" borderId="20" xfId="0" applyFont="1" applyFill="1" applyBorder="1" applyAlignment="1">
      <alignment vertical="center"/>
    </xf>
    <xf numFmtId="0" fontId="50" fillId="6" borderId="33" xfId="0" applyFont="1" applyFill="1" applyBorder="1" applyAlignment="1">
      <alignment vertical="center"/>
    </xf>
    <xf numFmtId="167" fontId="20" fillId="2" borderId="42" xfId="1231" applyNumberFormat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51" fillId="0" borderId="11" xfId="0" applyFont="1" applyBorder="1" applyAlignment="1">
      <alignment horizontal="center" vertical="center"/>
    </xf>
    <xf numFmtId="0" fontId="45" fillId="8" borderId="4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45" fillId="2" borderId="42" xfId="0" applyFont="1" applyFill="1" applyBorder="1" applyAlignment="1">
      <alignment horizontal="center" vertical="center" wrapText="1"/>
    </xf>
    <xf numFmtId="165" fontId="20" fillId="2" borderId="14" xfId="1231" applyFont="1" applyFill="1" applyBorder="1" applyAlignment="1">
      <alignment horizontal="center" vertical="center" wrapText="1"/>
    </xf>
    <xf numFmtId="0" fontId="20" fillId="2" borderId="34" xfId="0" applyFont="1" applyFill="1" applyBorder="1" applyAlignment="1">
      <alignment vertical="center" wrapText="1"/>
    </xf>
    <xf numFmtId="165" fontId="20" fillId="2" borderId="53" xfId="1231" applyFont="1" applyFill="1" applyBorder="1" applyAlignment="1">
      <alignment horizontal="center" vertical="center" wrapText="1"/>
    </xf>
    <xf numFmtId="0" fontId="21" fillId="2" borderId="35" xfId="0" applyFont="1" applyFill="1" applyBorder="1" applyAlignment="1">
      <alignment horizontal="center" vertical="center" wrapText="1"/>
    </xf>
    <xf numFmtId="0" fontId="22" fillId="2" borderId="34" xfId="0" applyFont="1" applyFill="1" applyBorder="1" applyAlignment="1">
      <alignment horizontal="center" vertical="center" wrapText="1"/>
    </xf>
    <xf numFmtId="43" fontId="22" fillId="2" borderId="45" xfId="1211" applyFont="1" applyFill="1" applyBorder="1" applyAlignment="1">
      <alignment horizontal="center" vertical="center" wrapText="1"/>
    </xf>
    <xf numFmtId="43" fontId="22" fillId="2" borderId="23" xfId="1211" applyFont="1" applyFill="1" applyBorder="1" applyAlignment="1">
      <alignment horizontal="center" vertical="center" wrapText="1"/>
    </xf>
    <xf numFmtId="167" fontId="20" fillId="2" borderId="46" xfId="1231" applyNumberFormat="1" applyFont="1" applyFill="1" applyBorder="1" applyAlignment="1">
      <alignment horizontal="center" vertical="center" wrapText="1"/>
    </xf>
    <xf numFmtId="167" fontId="20" fillId="2" borderId="34" xfId="1231" applyNumberFormat="1" applyFont="1" applyFill="1" applyBorder="1" applyAlignment="1">
      <alignment horizontal="center" vertical="center" wrapText="1"/>
    </xf>
    <xf numFmtId="165" fontId="20" fillId="2" borderId="46" xfId="1231" applyFont="1" applyFill="1" applyBorder="1" applyAlignment="1">
      <alignment horizontal="center" vertical="center" wrapText="1"/>
    </xf>
    <xf numFmtId="165" fontId="20" fillId="2" borderId="13" xfId="2" applyFont="1" applyFill="1" applyBorder="1" applyAlignment="1">
      <alignment horizontal="center" vertical="center" wrapText="1"/>
    </xf>
    <xf numFmtId="165" fontId="29" fillId="2" borderId="38" xfId="2" applyFont="1" applyFill="1" applyBorder="1" applyAlignment="1">
      <alignment horizontal="center" vertical="center" wrapText="1"/>
    </xf>
    <xf numFmtId="165" fontId="20" fillId="2" borderId="29" xfId="2" applyFont="1" applyFill="1" applyBorder="1" applyAlignment="1">
      <alignment vertical="center"/>
    </xf>
    <xf numFmtId="165" fontId="24" fillId="0" borderId="32" xfId="2" applyFont="1" applyBorder="1" applyAlignment="1">
      <alignment horizontal="left" vertical="center"/>
    </xf>
    <xf numFmtId="167" fontId="24" fillId="0" borderId="33" xfId="2" applyNumberFormat="1" applyFont="1" applyBorder="1" applyAlignment="1">
      <alignment horizontal="left" vertical="center"/>
    </xf>
    <xf numFmtId="167" fontId="20" fillId="4" borderId="3" xfId="1231" applyNumberFormat="1" applyFont="1" applyFill="1" applyBorder="1" applyAlignment="1">
      <alignment horizontal="center" vertical="center" wrapText="1"/>
    </xf>
    <xf numFmtId="43" fontId="22" fillId="4" borderId="15" xfId="1211" applyFont="1" applyFill="1" applyBorder="1" applyAlignment="1">
      <alignment horizontal="center" vertical="center" wrapText="1"/>
    </xf>
    <xf numFmtId="165" fontId="20" fillId="4" borderId="16" xfId="1231" applyNumberFormat="1" applyFont="1" applyFill="1" applyBorder="1" applyAlignment="1">
      <alignment horizontal="center" vertical="center" wrapText="1"/>
    </xf>
    <xf numFmtId="43" fontId="22" fillId="2" borderId="10" xfId="1211" applyFont="1" applyFill="1" applyBorder="1" applyAlignment="1">
      <alignment horizontal="center" vertical="center" wrapText="1"/>
    </xf>
    <xf numFmtId="43" fontId="22" fillId="2" borderId="54" xfId="1211" applyFont="1" applyFill="1" applyBorder="1" applyAlignment="1">
      <alignment horizontal="center" vertical="center" wrapText="1"/>
    </xf>
    <xf numFmtId="167" fontId="20" fillId="2" borderId="14" xfId="1231" applyNumberFormat="1" applyFont="1" applyFill="1" applyBorder="1" applyAlignment="1">
      <alignment horizontal="center" vertical="center" wrapText="1"/>
    </xf>
    <xf numFmtId="43" fontId="20" fillId="2" borderId="46" xfId="1211" applyFont="1" applyFill="1" applyBorder="1" applyAlignment="1">
      <alignment horizontal="center" vertical="center" wrapText="1"/>
    </xf>
    <xf numFmtId="166" fontId="22" fillId="4" borderId="9" xfId="0" applyNumberFormat="1" applyFont="1" applyFill="1" applyBorder="1" applyAlignment="1">
      <alignment vertical="center" wrapText="1"/>
    </xf>
    <xf numFmtId="0" fontId="22" fillId="4" borderId="5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vertical="center" wrapText="1"/>
    </xf>
    <xf numFmtId="0" fontId="22" fillId="2" borderId="20" xfId="0" applyFont="1" applyFill="1" applyBorder="1" applyAlignment="1">
      <alignment horizontal="right" vertical="center" wrapText="1"/>
    </xf>
    <xf numFmtId="165" fontId="20" fillId="2" borderId="11" xfId="1231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42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167" fontId="20" fillId="3" borderId="0" xfId="2" applyNumberFormat="1" applyFont="1" applyFill="1" applyBorder="1" applyAlignment="1">
      <alignment vertical="center"/>
    </xf>
    <xf numFmtId="43" fontId="22" fillId="2" borderId="31" xfId="1211" applyFont="1" applyFill="1" applyBorder="1" applyAlignment="1">
      <alignment horizontal="center" vertical="center" wrapText="1"/>
    </xf>
    <xf numFmtId="167" fontId="22" fillId="2" borderId="31" xfId="1211" applyNumberFormat="1" applyFont="1" applyFill="1" applyBorder="1" applyAlignment="1">
      <alignment horizontal="center" vertical="center" wrapText="1"/>
    </xf>
    <xf numFmtId="167" fontId="22" fillId="2" borderId="0" xfId="1211" applyNumberFormat="1" applyFont="1" applyFill="1" applyBorder="1" applyAlignment="1">
      <alignment horizontal="center" vertical="center" wrapText="1"/>
    </xf>
    <xf numFmtId="43" fontId="22" fillId="2" borderId="2" xfId="1211" applyFont="1" applyFill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left" vertical="center" wrapText="1"/>
    </xf>
    <xf numFmtId="43" fontId="22" fillId="4" borderId="16" xfId="1211" applyFont="1" applyFill="1" applyBorder="1" applyAlignment="1">
      <alignment vertical="center" wrapText="1"/>
    </xf>
    <xf numFmtId="43" fontId="22" fillId="4" borderId="7" xfId="0" applyNumberFormat="1" applyFont="1" applyFill="1" applyBorder="1" applyAlignment="1">
      <alignment vertical="center" wrapText="1"/>
    </xf>
    <xf numFmtId="43" fontId="22" fillId="2" borderId="11" xfId="1211" applyFont="1" applyFill="1" applyBorder="1" applyAlignment="1">
      <alignment vertical="center" wrapText="1"/>
    </xf>
    <xf numFmtId="165" fontId="20" fillId="2" borderId="39" xfId="1210" applyFont="1" applyFill="1" applyBorder="1" applyAlignment="1">
      <alignment horizontal="center" vertical="center" wrapText="1"/>
    </xf>
    <xf numFmtId="167" fontId="22" fillId="2" borderId="33" xfId="1211" applyNumberFormat="1" applyFont="1" applyFill="1" applyBorder="1" applyAlignment="1">
      <alignment horizontal="center" vertical="center" wrapText="1"/>
    </xf>
    <xf numFmtId="165" fontId="23" fillId="5" borderId="26" xfId="1231" applyFont="1" applyFill="1" applyBorder="1" applyAlignment="1">
      <alignment horizontal="center" vertical="center" wrapText="1"/>
    </xf>
    <xf numFmtId="43" fontId="20" fillId="4" borderId="5" xfId="1211" applyFont="1" applyFill="1" applyBorder="1" applyAlignment="1">
      <alignment horizontal="center" vertical="center" wrapText="1"/>
    </xf>
    <xf numFmtId="167" fontId="22" fillId="4" borderId="6" xfId="0" applyNumberFormat="1" applyFont="1" applyFill="1" applyBorder="1" applyAlignment="1">
      <alignment vertical="center" wrapText="1"/>
    </xf>
    <xf numFmtId="165" fontId="20" fillId="4" borderId="6" xfId="123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43" fontId="20" fillId="2" borderId="37" xfId="1211" applyFont="1" applyFill="1" applyBorder="1" applyAlignment="1">
      <alignment horizontal="center" vertical="center" wrapText="1"/>
    </xf>
    <xf numFmtId="43" fontId="22" fillId="2" borderId="46" xfId="1211" applyFont="1" applyFill="1" applyBorder="1" applyAlignment="1">
      <alignment horizontal="center" vertical="center" wrapText="1"/>
    </xf>
    <xf numFmtId="175" fontId="20" fillId="2" borderId="38" xfId="1211" applyNumberFormat="1" applyFont="1" applyFill="1" applyBorder="1" applyAlignment="1">
      <alignment horizontal="center" vertical="center" wrapText="1"/>
    </xf>
    <xf numFmtId="167" fontId="22" fillId="2" borderId="10" xfId="1211" applyNumberFormat="1" applyFont="1" applyFill="1" applyBorder="1" applyAlignment="1">
      <alignment horizontal="center" vertical="center" wrapText="1"/>
    </xf>
    <xf numFmtId="165" fontId="20" fillId="2" borderId="41" xfId="1231" applyFont="1" applyFill="1" applyBorder="1" applyAlignment="1">
      <alignment horizontal="center" vertical="center" wrapText="1"/>
    </xf>
    <xf numFmtId="43" fontId="20" fillId="2" borderId="36" xfId="1211" applyFont="1" applyFill="1" applyBorder="1" applyAlignment="1">
      <alignment horizontal="center" vertical="center" wrapText="1"/>
    </xf>
    <xf numFmtId="165" fontId="20" fillId="2" borderId="44" xfId="1231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0" fillId="2" borderId="25" xfId="0" applyFont="1" applyFill="1" applyBorder="1" applyAlignment="1">
      <alignment vertical="center" wrapText="1"/>
    </xf>
    <xf numFmtId="43" fontId="20" fillId="2" borderId="30" xfId="1211" applyFont="1" applyFill="1" applyBorder="1" applyAlignment="1">
      <alignment horizontal="center" vertical="center" wrapText="1"/>
    </xf>
    <xf numFmtId="165" fontId="20" fillId="2" borderId="31" xfId="1231" applyFont="1" applyFill="1" applyBorder="1" applyAlignment="1">
      <alignment horizontal="center" vertical="center" wrapText="1"/>
    </xf>
    <xf numFmtId="175" fontId="20" fillId="4" borderId="16" xfId="1211" applyNumberFormat="1" applyFont="1" applyFill="1" applyBorder="1" applyAlignment="1">
      <alignment horizontal="center" vertical="center" wrapText="1"/>
    </xf>
    <xf numFmtId="175" fontId="20" fillId="2" borderId="11" xfId="1211" applyNumberFormat="1" applyFont="1" applyFill="1" applyBorder="1" applyAlignment="1">
      <alignment horizontal="center" vertical="center" wrapText="1"/>
    </xf>
    <xf numFmtId="43" fontId="20" fillId="2" borderId="24" xfId="1211" applyFont="1" applyFill="1" applyBorder="1" applyAlignment="1">
      <alignment horizontal="center" vertical="center" wrapText="1"/>
    </xf>
    <xf numFmtId="43" fontId="20" fillId="2" borderId="51" xfId="1211" applyFont="1" applyFill="1" applyBorder="1" applyAlignment="1">
      <alignment horizontal="center" vertical="center" wrapText="1"/>
    </xf>
    <xf numFmtId="175" fontId="20" fillId="2" borderId="18" xfId="1211" applyNumberFormat="1" applyFont="1" applyFill="1" applyBorder="1" applyAlignment="1">
      <alignment horizontal="center" vertical="center" wrapText="1"/>
    </xf>
    <xf numFmtId="175" fontId="20" fillId="0" borderId="11" xfId="1211" applyNumberFormat="1" applyFont="1" applyFill="1" applyBorder="1" applyAlignment="1">
      <alignment horizontal="center" vertical="center" wrapText="1"/>
    </xf>
    <xf numFmtId="43" fontId="22" fillId="0" borderId="44" xfId="1211" applyFont="1" applyFill="1" applyBorder="1" applyAlignment="1">
      <alignment horizontal="center" vertical="center" wrapText="1"/>
    </xf>
    <xf numFmtId="43" fontId="20" fillId="0" borderId="11" xfId="1211" applyFont="1" applyFill="1" applyBorder="1" applyAlignment="1">
      <alignment horizontal="center" vertical="center" wrapText="1"/>
    </xf>
    <xf numFmtId="167" fontId="22" fillId="0" borderId="11" xfId="1211" applyNumberFormat="1" applyFont="1" applyFill="1" applyBorder="1" applyAlignment="1">
      <alignment vertical="center" wrapText="1"/>
    </xf>
    <xf numFmtId="167" fontId="22" fillId="0" borderId="34" xfId="0" applyNumberFormat="1" applyFont="1" applyFill="1" applyBorder="1" applyAlignment="1">
      <alignment vertical="center" wrapText="1"/>
    </xf>
    <xf numFmtId="0" fontId="22" fillId="0" borderId="24" xfId="0" applyFont="1" applyFill="1" applyBorder="1" applyAlignment="1">
      <alignment vertical="center" wrapText="1"/>
    </xf>
    <xf numFmtId="165" fontId="32" fillId="0" borderId="0" xfId="1231" applyFont="1"/>
    <xf numFmtId="0" fontId="22" fillId="4" borderId="6" xfId="0" applyFont="1" applyFill="1" applyBorder="1" applyAlignment="1">
      <alignment horizontal="center" vertical="center" wrapText="1"/>
    </xf>
    <xf numFmtId="43" fontId="22" fillId="3" borderId="24" xfId="0" applyNumberFormat="1" applyFont="1" applyFill="1" applyBorder="1" applyAlignment="1">
      <alignment vertical="center"/>
    </xf>
    <xf numFmtId="167" fontId="20" fillId="2" borderId="18" xfId="1210" applyNumberFormat="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vertical="center" wrapText="1"/>
    </xf>
    <xf numFmtId="165" fontId="20" fillId="2" borderId="11" xfId="1231" applyFont="1" applyFill="1" applyBorder="1" applyAlignment="1">
      <alignment horizontal="center" vertical="center" wrapText="1"/>
    </xf>
    <xf numFmtId="43" fontId="20" fillId="0" borderId="30" xfId="1211" applyFont="1" applyFill="1" applyBorder="1" applyAlignment="1">
      <alignment horizontal="center" vertical="center" wrapText="1"/>
    </xf>
    <xf numFmtId="43" fontId="22" fillId="2" borderId="18" xfId="1211" applyFont="1" applyFill="1" applyBorder="1" applyAlignment="1">
      <alignment horizontal="center" vertical="center" wrapText="1"/>
    </xf>
    <xf numFmtId="175" fontId="20" fillId="0" borderId="25" xfId="1211" applyNumberFormat="1" applyFont="1" applyFill="1" applyBorder="1" applyAlignment="1">
      <alignment horizontal="center" vertical="center" wrapText="1"/>
    </xf>
    <xf numFmtId="167" fontId="22" fillId="0" borderId="25" xfId="1211" applyNumberFormat="1" applyFont="1" applyFill="1" applyBorder="1" applyAlignment="1">
      <alignment vertical="center" wrapText="1"/>
    </xf>
    <xf numFmtId="167" fontId="22" fillId="0" borderId="25" xfId="0" applyNumberFormat="1" applyFont="1" applyFill="1" applyBorder="1" applyAlignment="1">
      <alignment vertical="center" wrapText="1"/>
    </xf>
    <xf numFmtId="165" fontId="20" fillId="0" borderId="25" xfId="1210" applyFont="1" applyFill="1" applyBorder="1" applyAlignment="1">
      <alignment horizontal="center" vertical="center" wrapText="1"/>
    </xf>
    <xf numFmtId="165" fontId="20" fillId="0" borderId="31" xfId="1210" applyFont="1" applyFill="1" applyBorder="1" applyAlignment="1">
      <alignment horizontal="center" vertical="center" wrapText="1"/>
    </xf>
    <xf numFmtId="167" fontId="22" fillId="3" borderId="0" xfId="2" applyNumberFormat="1" applyFont="1" applyFill="1" applyBorder="1" applyAlignment="1">
      <alignment vertical="center"/>
    </xf>
    <xf numFmtId="167" fontId="22" fillId="0" borderId="44" xfId="1211" applyNumberFormat="1" applyFont="1" applyFill="1" applyBorder="1" applyAlignment="1">
      <alignment horizontal="center" vertical="center" wrapText="1"/>
    </xf>
    <xf numFmtId="167" fontId="20" fillId="2" borderId="11" xfId="123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3" fontId="20" fillId="2" borderId="29" xfId="1211" applyFont="1" applyFill="1" applyBorder="1" applyAlignment="1" applyProtection="1">
      <alignment horizontal="center" vertical="center" wrapText="1"/>
    </xf>
    <xf numFmtId="168" fontId="20" fillId="2" borderId="37" xfId="1211" applyNumberFormat="1" applyFont="1" applyFill="1" applyBorder="1" applyAlignment="1">
      <alignment horizontal="center" vertical="center" wrapText="1"/>
    </xf>
    <xf numFmtId="43" fontId="20" fillId="2" borderId="37" xfId="1211" applyFont="1" applyFill="1" applyBorder="1" applyAlignment="1" applyProtection="1">
      <alignment horizontal="center" vertical="center" wrapText="1"/>
    </xf>
    <xf numFmtId="43" fontId="20" fillId="4" borderId="5" xfId="1" applyFont="1" applyFill="1" applyBorder="1" applyAlignment="1">
      <alignment horizontal="center" vertical="center" wrapText="1"/>
    </xf>
    <xf numFmtId="43" fontId="20" fillId="2" borderId="36" xfId="1" applyFont="1" applyFill="1" applyBorder="1" applyAlignment="1">
      <alignment horizontal="center" vertical="center" wrapText="1"/>
    </xf>
    <xf numFmtId="43" fontId="20" fillId="2" borderId="37" xfId="1211" applyNumberFormat="1" applyFont="1" applyFill="1" applyBorder="1" applyAlignment="1">
      <alignment horizontal="center" vertical="center" wrapText="1"/>
    </xf>
    <xf numFmtId="171" fontId="20" fillId="2" borderId="37" xfId="1211" applyNumberFormat="1" applyFont="1" applyFill="1" applyBorder="1" applyAlignment="1">
      <alignment horizontal="center" vertical="center" wrapText="1"/>
    </xf>
    <xf numFmtId="171" fontId="20" fillId="2" borderId="55" xfId="1211" applyNumberFormat="1" applyFont="1" applyFill="1" applyBorder="1" applyAlignment="1">
      <alignment horizontal="center" vertical="center" wrapText="1"/>
    </xf>
    <xf numFmtId="171" fontId="20" fillId="2" borderId="30" xfId="1211" applyNumberFormat="1" applyFont="1" applyFill="1" applyBorder="1" applyAlignment="1">
      <alignment horizontal="center" vertical="center" wrapText="1"/>
    </xf>
    <xf numFmtId="171" fontId="20" fillId="2" borderId="29" xfId="1211" applyNumberFormat="1" applyFont="1" applyFill="1" applyBorder="1" applyAlignment="1">
      <alignment horizontal="center" vertical="center" wrapText="1"/>
    </xf>
    <xf numFmtId="43" fontId="46" fillId="2" borderId="11" xfId="1" applyFont="1" applyFill="1" applyBorder="1" applyAlignment="1">
      <alignment horizontal="center" vertical="center" wrapText="1"/>
    </xf>
    <xf numFmtId="165" fontId="20" fillId="2" borderId="39" xfId="2" applyFont="1" applyFill="1" applyBorder="1" applyAlignment="1">
      <alignment horizontal="center" vertical="center" wrapText="1"/>
    </xf>
    <xf numFmtId="165" fontId="20" fillId="2" borderId="25" xfId="2" applyFont="1" applyFill="1" applyBorder="1" applyAlignment="1">
      <alignment horizontal="center" vertical="center" wrapText="1"/>
    </xf>
    <xf numFmtId="167" fontId="22" fillId="0" borderId="31" xfId="1211" applyNumberFormat="1" applyFont="1" applyFill="1" applyBorder="1" applyAlignment="1">
      <alignment horizontal="center" vertical="center" wrapText="1"/>
    </xf>
    <xf numFmtId="43" fontId="20" fillId="0" borderId="25" xfId="1211" applyFont="1" applyFill="1" applyBorder="1" applyAlignment="1">
      <alignment horizontal="center" vertical="center" wrapText="1"/>
    </xf>
    <xf numFmtId="43" fontId="22" fillId="0" borderId="31" xfId="1211" applyFont="1" applyFill="1" applyBorder="1" applyAlignment="1">
      <alignment horizontal="center" vertical="center" wrapText="1"/>
    </xf>
    <xf numFmtId="43" fontId="22" fillId="2" borderId="25" xfId="1211" applyFont="1" applyFill="1" applyBorder="1" applyAlignment="1">
      <alignment horizontal="center" vertical="center" wrapText="1"/>
    </xf>
    <xf numFmtId="165" fontId="20" fillId="0" borderId="38" xfId="1210" applyFont="1" applyFill="1" applyBorder="1" applyAlignment="1">
      <alignment horizontal="center" vertical="center" wrapText="1"/>
    </xf>
    <xf numFmtId="0" fontId="49" fillId="2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31" fillId="0" borderId="1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42" xfId="0" applyBorder="1" applyAlignment="1">
      <alignment vertical="center"/>
    </xf>
    <xf numFmtId="0" fontId="31" fillId="0" borderId="4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0" fillId="7" borderId="38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7" fontId="33" fillId="0" borderId="38" xfId="0" applyNumberFormat="1" applyFont="1" applyBorder="1" applyAlignment="1">
      <alignment vertical="center"/>
    </xf>
    <xf numFmtId="10" fontId="50" fillId="0" borderId="38" xfId="0" applyNumberFormat="1" applyFont="1" applyBorder="1" applyAlignment="1">
      <alignment vertical="center"/>
    </xf>
    <xf numFmtId="0" fontId="33" fillId="2" borderId="38" xfId="0" applyFont="1" applyFill="1" applyBorder="1" applyAlignment="1">
      <alignment vertical="center"/>
    </xf>
    <xf numFmtId="167" fontId="33" fillId="2" borderId="38" xfId="0" applyNumberFormat="1" applyFont="1" applyFill="1" applyBorder="1" applyAlignment="1">
      <alignment vertical="center"/>
    </xf>
    <xf numFmtId="10" fontId="33" fillId="0" borderId="38" xfId="0" applyNumberFormat="1" applyFont="1" applyBorder="1" applyAlignment="1">
      <alignment vertical="center"/>
    </xf>
    <xf numFmtId="0" fontId="50" fillId="0" borderId="38" xfId="0" applyFont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0" fillId="5" borderId="33" xfId="0" applyFill="1" applyBorder="1" applyAlignment="1">
      <alignment vertical="center"/>
    </xf>
    <xf numFmtId="167" fontId="60" fillId="0" borderId="11" xfId="1231" applyNumberFormat="1" applyFont="1" applyBorder="1" applyAlignment="1">
      <alignment vertical="center"/>
    </xf>
    <xf numFmtId="167" fontId="59" fillId="0" borderId="11" xfId="1231" applyNumberFormat="1" applyFont="1" applyBorder="1" applyAlignment="1">
      <alignment vertical="center"/>
    </xf>
    <xf numFmtId="167" fontId="59" fillId="0" borderId="11" xfId="2" applyNumberFormat="1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3" applyNumberFormat="1" applyFont="1" applyBorder="1" applyAlignment="1">
      <alignment vertical="center"/>
    </xf>
    <xf numFmtId="0" fontId="0" fillId="0" borderId="38" xfId="0" applyBorder="1" applyAlignment="1">
      <alignment vertical="center"/>
    </xf>
    <xf numFmtId="10" fontId="0" fillId="0" borderId="38" xfId="0" applyNumberForma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49" xfId="0" applyBorder="1" applyAlignment="1">
      <alignment vertical="center"/>
    </xf>
    <xf numFmtId="173" fontId="44" fillId="0" borderId="18" xfId="1231" applyNumberFormat="1" applyFont="1" applyBorder="1" applyAlignment="1">
      <alignment vertical="center"/>
    </xf>
    <xf numFmtId="10" fontId="0" fillId="0" borderId="18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167" fontId="0" fillId="0" borderId="0" xfId="0" applyNumberFormat="1" applyAlignment="1">
      <alignment vertical="center"/>
    </xf>
    <xf numFmtId="0" fontId="58" fillId="0" borderId="0" xfId="0" applyFont="1" applyAlignment="1">
      <alignment vertical="center" wrapText="1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166" fontId="22" fillId="4" borderId="44" xfId="0" applyNumberFormat="1" applyFont="1" applyFill="1" applyBorder="1" applyAlignment="1">
      <alignment vertical="center" wrapText="1"/>
    </xf>
    <xf numFmtId="0" fontId="20" fillId="2" borderId="18" xfId="0" applyFont="1" applyFill="1" applyBorder="1" applyAlignment="1">
      <alignment vertical="center" wrapText="1"/>
    </xf>
    <xf numFmtId="167" fontId="22" fillId="2" borderId="31" xfId="1" applyNumberFormat="1" applyFont="1" applyFill="1" applyBorder="1" applyAlignment="1">
      <alignment horizontal="center" vertical="center" wrapText="1"/>
    </xf>
    <xf numFmtId="167" fontId="20" fillId="2" borderId="25" xfId="1" applyNumberFormat="1" applyFont="1" applyFill="1" applyBorder="1" applyAlignment="1">
      <alignment horizontal="center" vertical="center" wrapText="1"/>
    </xf>
    <xf numFmtId="43" fontId="20" fillId="2" borderId="44" xfId="0" applyNumberFormat="1" applyFont="1" applyFill="1" applyBorder="1" applyAlignment="1">
      <alignment horizontal="center"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43" fontId="20" fillId="2" borderId="0" xfId="0" applyNumberFormat="1" applyFont="1" applyFill="1" applyBorder="1" applyAlignment="1">
      <alignment horizontal="right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50" fillId="0" borderId="26" xfId="0" applyFont="1" applyBorder="1" applyAlignment="1">
      <alignment horizontal="center" vertical="center"/>
    </xf>
    <xf numFmtId="0" fontId="50" fillId="0" borderId="52" xfId="0" applyFont="1" applyBorder="1" applyAlignment="1">
      <alignment horizontal="center" vertical="center"/>
    </xf>
    <xf numFmtId="164" fontId="32" fillId="0" borderId="32" xfId="1211" applyNumberFormat="1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165" fontId="20" fillId="2" borderId="7" xfId="1231" applyFont="1" applyFill="1" applyBorder="1" applyAlignment="1">
      <alignment horizontal="center" vertical="center" wrapText="1"/>
    </xf>
    <xf numFmtId="165" fontId="20" fillId="2" borderId="25" xfId="1231" applyFont="1" applyFill="1" applyBorder="1" applyAlignment="1">
      <alignment horizontal="center" vertical="center" wrapText="1"/>
    </xf>
    <xf numFmtId="167" fontId="20" fillId="2" borderId="7" xfId="1231" applyNumberFormat="1" applyFont="1" applyFill="1" applyBorder="1" applyAlignment="1">
      <alignment horizontal="center" vertical="center" wrapText="1"/>
    </xf>
    <xf numFmtId="167" fontId="20" fillId="2" borderId="25" xfId="1231" applyNumberFormat="1" applyFont="1" applyFill="1" applyBorder="1" applyAlignment="1">
      <alignment horizontal="center" vertical="center" wrapText="1"/>
    </xf>
    <xf numFmtId="49" fontId="30" fillId="2" borderId="32" xfId="0" applyNumberFormat="1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167" fontId="22" fillId="2" borderId="7" xfId="1211" applyNumberFormat="1" applyFont="1" applyFill="1" applyBorder="1" applyAlignment="1">
      <alignment horizontal="center" vertical="center" wrapText="1"/>
    </xf>
    <xf numFmtId="167" fontId="22" fillId="2" borderId="25" xfId="1211" applyNumberFormat="1" applyFont="1" applyFill="1" applyBorder="1" applyAlignment="1">
      <alignment horizontal="center" vertical="center" wrapText="1"/>
    </xf>
    <xf numFmtId="0" fontId="52" fillId="2" borderId="0" xfId="0" applyFont="1" applyFill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24" fillId="2" borderId="20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1" fontId="22" fillId="2" borderId="16" xfId="0" applyNumberFormat="1" applyFont="1" applyFill="1" applyBorder="1" applyAlignment="1">
      <alignment horizontal="center" vertical="center" wrapText="1"/>
    </xf>
    <xf numFmtId="1" fontId="22" fillId="2" borderId="18" xfId="0" applyNumberFormat="1" applyFont="1" applyFill="1" applyBorder="1" applyAlignment="1">
      <alignment horizontal="center" vertical="center" wrapText="1"/>
    </xf>
    <xf numFmtId="2" fontId="22" fillId="2" borderId="6" xfId="0" applyNumberFormat="1" applyFont="1" applyFill="1" applyBorder="1" applyAlignment="1">
      <alignment horizontal="center" vertical="center" wrapText="1"/>
    </xf>
    <xf numFmtId="2" fontId="22" fillId="2" borderId="47" xfId="0" applyNumberFormat="1" applyFont="1" applyFill="1" applyBorder="1" applyAlignment="1">
      <alignment horizontal="center" vertical="center" wrapText="1"/>
    </xf>
    <xf numFmtId="2" fontId="20" fillId="2" borderId="28" xfId="0" applyNumberFormat="1" applyFont="1" applyFill="1" applyBorder="1" applyAlignment="1">
      <alignment horizontal="center" vertical="center" wrapText="1"/>
    </xf>
    <xf numFmtId="2" fontId="20" fillId="2" borderId="31" xfId="0" applyNumberFormat="1" applyFont="1" applyFill="1" applyBorder="1" applyAlignment="1">
      <alignment horizontal="center" vertical="center" wrapText="1"/>
    </xf>
    <xf numFmtId="49" fontId="30" fillId="2" borderId="50" xfId="0" applyNumberFormat="1" applyFont="1" applyFill="1" applyBorder="1" applyAlignment="1">
      <alignment horizontal="center" vertical="center"/>
    </xf>
    <xf numFmtId="49" fontId="30" fillId="2" borderId="20" xfId="0" applyNumberFormat="1" applyFont="1" applyFill="1" applyBorder="1" applyAlignment="1">
      <alignment horizontal="center" vertical="center"/>
    </xf>
    <xf numFmtId="49" fontId="30" fillId="2" borderId="33" xfId="0" applyNumberFormat="1" applyFont="1" applyFill="1" applyBorder="1" applyAlignment="1">
      <alignment horizontal="center" vertical="center"/>
    </xf>
    <xf numFmtId="0" fontId="52" fillId="2" borderId="0" xfId="0" applyFont="1" applyFill="1" applyAlignment="1">
      <alignment horizontal="left" vertical="center"/>
    </xf>
    <xf numFmtId="0" fontId="0" fillId="0" borderId="0" xfId="0" applyFont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2" fontId="22" fillId="2" borderId="7" xfId="0" applyNumberFormat="1" applyFont="1" applyFill="1" applyBorder="1" applyAlignment="1">
      <alignment horizontal="center" vertical="center" wrapText="1"/>
    </xf>
    <xf numFmtId="2" fontId="22" fillId="2" borderId="25" xfId="0" applyNumberFormat="1" applyFont="1" applyFill="1" applyBorder="1" applyAlignment="1">
      <alignment horizontal="center" vertical="center" wrapText="1"/>
    </xf>
    <xf numFmtId="0" fontId="22" fillId="2" borderId="30" xfId="0" applyFont="1" applyFill="1" applyBorder="1" applyAlignment="1">
      <alignment horizontal="center" vertical="center" wrapText="1"/>
    </xf>
    <xf numFmtId="0" fontId="22" fillId="2" borderId="24" xfId="0" applyFont="1" applyFill="1" applyBorder="1" applyAlignment="1">
      <alignment horizontal="center" vertical="center" wrapText="1"/>
    </xf>
    <xf numFmtId="0" fontId="22" fillId="2" borderId="31" xfId="0" applyFont="1" applyFill="1" applyBorder="1" applyAlignment="1">
      <alignment horizontal="center" vertical="center" wrapText="1"/>
    </xf>
    <xf numFmtId="0" fontId="3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</cellXfs>
  <cellStyles count="1365">
    <cellStyle name="Comma" xfId="1" builtinId="3"/>
    <cellStyle name="Comma 2" xfId="493"/>
    <cellStyle name="Comma 2 2" xfId="1128"/>
    <cellStyle name="Comma 2 2 2" xfId="1230"/>
    <cellStyle name="Comma 2 2 2 2" xfId="1235"/>
    <cellStyle name="Comma 2 2 2 3" xfId="1271"/>
    <cellStyle name="Comma 2 2 2 3 2" xfId="1272"/>
    <cellStyle name="Comma 2 2 2 3 2 2" xfId="1273"/>
    <cellStyle name="Comma 2 2 3" xfId="1256"/>
    <cellStyle name="Comma 2 2 3 2" xfId="1274"/>
    <cellStyle name="Comma 2 2 3 2 2" xfId="1275"/>
    <cellStyle name="Comma 2 3" xfId="1209"/>
    <cellStyle name="Comma 2 3 2" xfId="1227"/>
    <cellStyle name="Comma 2 3 3" xfId="1276"/>
    <cellStyle name="Comma 2 3 3 2" xfId="1277"/>
    <cellStyle name="Comma 2 3 3 2 2" xfId="1278"/>
    <cellStyle name="Comma 2 4" xfId="1228"/>
    <cellStyle name="Comma 2 4 2" xfId="1233"/>
    <cellStyle name="Comma 2 4 2 2" xfId="1236"/>
    <cellStyle name="Comma 2 4 3" xfId="1279"/>
    <cellStyle name="Comma 2 4 3 2" xfId="1280"/>
    <cellStyle name="Comma 2 4 3 2 2" xfId="1281"/>
    <cellStyle name="Comma 2 4 4" xfId="1282"/>
    <cellStyle name="Comma 2 4 4 2" xfId="1283"/>
    <cellStyle name="Comma 2 4 4 2 2" xfId="1284"/>
    <cellStyle name="Comma 2 4 5" xfId="1285"/>
    <cellStyle name="Comma 2 4 5 2" xfId="1286"/>
    <cellStyle name="Comma 2 4 5 2 2" xfId="1287"/>
    <cellStyle name="Comma 2 5" xfId="1253"/>
    <cellStyle name="Comma 3" xfId="1211"/>
    <cellStyle name="Comma 3 2" xfId="1254"/>
    <cellStyle name="Comma 4" xfId="1251"/>
    <cellStyle name="Comma 4 2" xfId="1260"/>
    <cellStyle name="Comma 4 3" xfId="1261"/>
    <cellStyle name="Comma 4 4" xfId="1262"/>
    <cellStyle name="Comma 4 5" xfId="1263"/>
    <cellStyle name="Comma 4 6" xfId="1266"/>
    <cellStyle name="Comma 4 7" xfId="1267"/>
    <cellStyle name="Comma 4 8" xfId="1354"/>
    <cellStyle name="Comma 5" xfId="1270"/>
    <cellStyle name="Comma 6" xfId="1315"/>
    <cellStyle name="Comma 7" xfId="1322"/>
    <cellStyle name="Comma 8" xfId="1361"/>
    <cellStyle name="Currency" xfId="2" builtinId="4"/>
    <cellStyle name="Currency 2" xfId="1129"/>
    <cellStyle name="Currency 2 2" xfId="1231"/>
    <cellStyle name="Currency 2 3" xfId="1288"/>
    <cellStyle name="Currency 3" xfId="1210"/>
    <cellStyle name="Currency 3 2" xfId="1258"/>
    <cellStyle name="Currency 4" xfId="1269"/>
    <cellStyle name="Currency 5" xfId="1289"/>
    <cellStyle name="Currency 6" xfId="1290"/>
    <cellStyle name="Currency 7" xfId="1321"/>
    <cellStyle name="Currency 8" xfId="1360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6" builtinId="9" hidden="1"/>
    <cellStyle name="Followed Hyperlink" xfId="497" builtinId="9" hidden="1"/>
    <cellStyle name="Followed Hyperlink" xfId="498" builtinId="9" hidden="1"/>
    <cellStyle name="Followed Hyperlink" xfId="499" builtinId="9" hidden="1"/>
    <cellStyle name="Followed Hyperlink" xfId="500" builtinId="9" hidden="1"/>
    <cellStyle name="Followed Hyperlink" xfId="501" builtinId="9" hidden="1"/>
    <cellStyle name="Followed Hyperlink" xfId="502" builtinId="9" hidden="1"/>
    <cellStyle name="Followed Hyperlink" xfId="503" builtinId="9" hidden="1"/>
    <cellStyle name="Followed Hyperlink" xfId="504" builtinId="9" hidden="1"/>
    <cellStyle name="Followed Hyperlink" xfId="505" builtinId="9" hidden="1"/>
    <cellStyle name="Followed Hyperlink" xfId="506" builtinId="9" hidden="1"/>
    <cellStyle name="Followed Hyperlink" xfId="507" builtinId="9" hidden="1"/>
    <cellStyle name="Followed Hyperlink" xfId="508" builtinId="9" hidden="1"/>
    <cellStyle name="Followed Hyperlink" xfId="509" builtinId="9" hidden="1"/>
    <cellStyle name="Followed Hyperlink" xfId="510" builtinId="9" hidden="1"/>
    <cellStyle name="Followed Hyperlink" xfId="511" builtinId="9" hidden="1"/>
    <cellStyle name="Followed Hyperlink" xfId="512" builtinId="9" hidden="1"/>
    <cellStyle name="Followed Hyperlink" xfId="513" builtinId="9" hidden="1"/>
    <cellStyle name="Followed Hyperlink" xfId="514" builtinId="9" hidden="1"/>
    <cellStyle name="Followed Hyperlink" xfId="515" builtinId="9" hidden="1"/>
    <cellStyle name="Followed Hyperlink" xfId="516" builtinId="9" hidden="1"/>
    <cellStyle name="Followed Hyperlink" xfId="517" builtinId="9" hidden="1"/>
    <cellStyle name="Followed Hyperlink" xfId="518" builtinId="9" hidden="1"/>
    <cellStyle name="Followed Hyperlink" xfId="519" builtinId="9" hidden="1"/>
    <cellStyle name="Followed Hyperlink" xfId="520" builtinId="9" hidden="1"/>
    <cellStyle name="Followed Hyperlink" xfId="521" builtinId="9" hidden="1"/>
    <cellStyle name="Followed Hyperlink" xfId="522" builtinId="9" hidden="1"/>
    <cellStyle name="Followed Hyperlink" xfId="523" builtinId="9" hidden="1"/>
    <cellStyle name="Followed Hyperlink" xfId="524" builtinId="9" hidden="1"/>
    <cellStyle name="Followed Hyperlink" xfId="525" builtinId="9" hidden="1"/>
    <cellStyle name="Followed Hyperlink" xfId="526" builtinId="9" hidden="1"/>
    <cellStyle name="Followed Hyperlink" xfId="527" builtinId="9" hidden="1"/>
    <cellStyle name="Followed Hyperlink" xfId="528" builtinId="9" hidden="1"/>
    <cellStyle name="Followed Hyperlink" xfId="529" builtinId="9" hidden="1"/>
    <cellStyle name="Followed Hyperlink" xfId="530" builtinId="9" hidden="1"/>
    <cellStyle name="Followed Hyperlink" xfId="531" builtinId="9" hidden="1"/>
    <cellStyle name="Followed Hyperlink" xfId="532" builtinId="9" hidden="1"/>
    <cellStyle name="Followed Hyperlink" xfId="533" builtinId="9" hidden="1"/>
    <cellStyle name="Followed Hyperlink" xfId="534" builtinId="9" hidden="1"/>
    <cellStyle name="Followed Hyperlink" xfId="535" builtinId="9" hidden="1"/>
    <cellStyle name="Followed Hyperlink" xfId="536" builtinId="9" hidden="1"/>
    <cellStyle name="Followed Hyperlink" xfId="537" builtinId="9" hidden="1"/>
    <cellStyle name="Followed Hyperlink" xfId="538" builtinId="9" hidden="1"/>
    <cellStyle name="Followed Hyperlink" xfId="539" builtinId="9" hidden="1"/>
    <cellStyle name="Followed Hyperlink" xfId="540" builtinId="9" hidden="1"/>
    <cellStyle name="Followed Hyperlink" xfId="541" builtinId="9" hidden="1"/>
    <cellStyle name="Followed Hyperlink" xfId="542" builtinId="9" hidden="1"/>
    <cellStyle name="Followed Hyperlink" xfId="543" builtinId="9" hidden="1"/>
    <cellStyle name="Followed Hyperlink" xfId="544" builtinId="9" hidden="1"/>
    <cellStyle name="Followed Hyperlink" xfId="545" builtinId="9" hidden="1"/>
    <cellStyle name="Followed Hyperlink" xfId="546" builtinId="9" hidden="1"/>
    <cellStyle name="Followed Hyperlink" xfId="547" builtinId="9" hidden="1"/>
    <cellStyle name="Followed Hyperlink" xfId="548" builtinId="9" hidden="1"/>
    <cellStyle name="Followed Hyperlink" xfId="549" builtinId="9" hidden="1"/>
    <cellStyle name="Followed Hyperlink" xfId="550" builtinId="9" hidden="1"/>
    <cellStyle name="Followed Hyperlink" xfId="551" builtinId="9" hidden="1"/>
    <cellStyle name="Followed Hyperlink" xfId="552" builtinId="9" hidden="1"/>
    <cellStyle name="Followed Hyperlink" xfId="553" builtinId="9" hidden="1"/>
    <cellStyle name="Followed Hyperlink" xfId="554" builtinId="9" hidden="1"/>
    <cellStyle name="Followed Hyperlink" xfId="555" builtinId="9" hidden="1"/>
    <cellStyle name="Followed Hyperlink" xfId="556" builtinId="9" hidden="1"/>
    <cellStyle name="Followed Hyperlink" xfId="557" builtinId="9" hidden="1"/>
    <cellStyle name="Followed Hyperlink" xfId="558" builtinId="9" hidden="1"/>
    <cellStyle name="Followed Hyperlink" xfId="559" builtinId="9" hidden="1"/>
    <cellStyle name="Followed Hyperlink" xfId="560" builtinId="9" hidden="1"/>
    <cellStyle name="Followed Hyperlink" xfId="561" builtinId="9" hidden="1"/>
    <cellStyle name="Followed Hyperlink" xfId="562" builtinId="9" hidden="1"/>
    <cellStyle name="Followed Hyperlink" xfId="563" builtinId="9" hidden="1"/>
    <cellStyle name="Followed Hyperlink" xfId="564" builtinId="9" hidden="1"/>
    <cellStyle name="Followed Hyperlink" xfId="565" builtinId="9" hidden="1"/>
    <cellStyle name="Followed Hyperlink" xfId="566" builtinId="9" hidden="1"/>
    <cellStyle name="Followed Hyperlink" xfId="567" builtinId="9" hidden="1"/>
    <cellStyle name="Followed Hyperlink" xfId="568" builtinId="9" hidden="1"/>
    <cellStyle name="Followed Hyperlink" xfId="569" builtinId="9" hidden="1"/>
    <cellStyle name="Followed Hyperlink" xfId="570" builtinId="9" hidden="1"/>
    <cellStyle name="Followed Hyperlink" xfId="571" builtinId="9" hidden="1"/>
    <cellStyle name="Followed Hyperlink" xfId="572" builtinId="9" hidden="1"/>
    <cellStyle name="Followed Hyperlink" xfId="573" builtinId="9" hidden="1"/>
    <cellStyle name="Followed Hyperlink" xfId="574" builtinId="9" hidden="1"/>
    <cellStyle name="Followed Hyperlink" xfId="575" builtinId="9" hidden="1"/>
    <cellStyle name="Followed Hyperlink" xfId="576" builtinId="9" hidden="1"/>
    <cellStyle name="Followed Hyperlink" xfId="577" builtinId="9" hidden="1"/>
    <cellStyle name="Followed Hyperlink" xfId="578" builtinId="9" hidden="1"/>
    <cellStyle name="Followed Hyperlink" xfId="579" builtinId="9" hidden="1"/>
    <cellStyle name="Followed Hyperlink" xfId="580" builtinId="9" hidden="1"/>
    <cellStyle name="Followed Hyperlink" xfId="581" builtinId="9" hidden="1"/>
    <cellStyle name="Followed Hyperlink" xfId="582" builtinId="9" hidden="1"/>
    <cellStyle name="Followed Hyperlink" xfId="583" builtinId="9" hidden="1"/>
    <cellStyle name="Followed Hyperlink" xfId="584" builtinId="9" hidden="1"/>
    <cellStyle name="Followed Hyperlink" xfId="585" builtinId="9" hidden="1"/>
    <cellStyle name="Followed Hyperlink" xfId="586" builtinId="9" hidden="1"/>
    <cellStyle name="Followed Hyperlink" xfId="587" builtinId="9" hidden="1"/>
    <cellStyle name="Followed Hyperlink" xfId="588" builtinId="9" hidden="1"/>
    <cellStyle name="Followed Hyperlink" xfId="589" builtinId="9" hidden="1"/>
    <cellStyle name="Followed Hyperlink" xfId="590" builtinId="9" hidden="1"/>
    <cellStyle name="Followed Hyperlink" xfId="591" builtinId="9" hidden="1"/>
    <cellStyle name="Followed Hyperlink" xfId="592" builtinId="9" hidden="1"/>
    <cellStyle name="Followed Hyperlink" xfId="593" builtinId="9" hidden="1"/>
    <cellStyle name="Followed Hyperlink" xfId="594" builtinId="9" hidden="1"/>
    <cellStyle name="Followed Hyperlink" xfId="595" builtinId="9" hidden="1"/>
    <cellStyle name="Followed Hyperlink" xfId="596" builtinId="9" hidden="1"/>
    <cellStyle name="Followed Hyperlink" xfId="597" builtinId="9" hidden="1"/>
    <cellStyle name="Followed Hyperlink" xfId="598" builtinId="9" hidden="1"/>
    <cellStyle name="Followed Hyperlink" xfId="599" builtinId="9" hidden="1"/>
    <cellStyle name="Followed Hyperlink" xfId="600" builtinId="9" hidden="1"/>
    <cellStyle name="Followed Hyperlink" xfId="601" builtinId="9" hidden="1"/>
    <cellStyle name="Followed Hyperlink" xfId="602" builtinId="9" hidden="1"/>
    <cellStyle name="Followed Hyperlink" xfId="603" builtinId="9" hidden="1"/>
    <cellStyle name="Followed Hyperlink" xfId="604" builtinId="9" hidden="1"/>
    <cellStyle name="Followed Hyperlink" xfId="605" builtinId="9" hidden="1"/>
    <cellStyle name="Followed Hyperlink" xfId="606" builtinId="9" hidden="1"/>
    <cellStyle name="Followed Hyperlink" xfId="607" builtinId="9" hidden="1"/>
    <cellStyle name="Followed Hyperlink" xfId="608" builtinId="9" hidden="1"/>
    <cellStyle name="Followed Hyperlink" xfId="609" builtinId="9" hidden="1"/>
    <cellStyle name="Followed Hyperlink" xfId="610" builtinId="9" hidden="1"/>
    <cellStyle name="Followed Hyperlink" xfId="611" builtinId="9" hidden="1"/>
    <cellStyle name="Followed Hyperlink" xfId="612" builtinId="9" hidden="1"/>
    <cellStyle name="Followed Hyperlink" xfId="613" builtinId="9" hidden="1"/>
    <cellStyle name="Followed Hyperlink" xfId="614" builtinId="9" hidden="1"/>
    <cellStyle name="Followed Hyperlink" xfId="615" builtinId="9" hidden="1"/>
    <cellStyle name="Followed Hyperlink" xfId="616" builtinId="9" hidden="1"/>
    <cellStyle name="Followed Hyperlink" xfId="617" builtinId="9" hidden="1"/>
    <cellStyle name="Followed Hyperlink" xfId="618" builtinId="9" hidden="1"/>
    <cellStyle name="Followed Hyperlink" xfId="619" builtinId="9" hidden="1"/>
    <cellStyle name="Followed Hyperlink" xfId="620" builtinId="9" hidden="1"/>
    <cellStyle name="Followed Hyperlink" xfId="621" builtinId="9" hidden="1"/>
    <cellStyle name="Followed Hyperlink" xfId="622" builtinId="9" hidden="1"/>
    <cellStyle name="Followed Hyperlink" xfId="623" builtinId="9" hidden="1"/>
    <cellStyle name="Followed Hyperlink" xfId="624" builtinId="9" hidden="1"/>
    <cellStyle name="Followed Hyperlink" xfId="625" builtinId="9" hidden="1"/>
    <cellStyle name="Followed Hyperlink" xfId="626" builtinId="9" hidden="1"/>
    <cellStyle name="Followed Hyperlink" xfId="627" builtinId="9" hidden="1"/>
    <cellStyle name="Followed Hyperlink" xfId="628" builtinId="9" hidden="1"/>
    <cellStyle name="Followed Hyperlink" xfId="629" builtinId="9" hidden="1"/>
    <cellStyle name="Followed Hyperlink" xfId="630" builtinId="9" hidden="1"/>
    <cellStyle name="Followed Hyperlink" xfId="631" builtinId="9" hidden="1"/>
    <cellStyle name="Followed Hyperlink" xfId="632" builtinId="9" hidden="1"/>
    <cellStyle name="Followed Hyperlink" xfId="633" builtinId="9" hidden="1"/>
    <cellStyle name="Followed Hyperlink" xfId="634" builtinId="9" hidden="1"/>
    <cellStyle name="Followed Hyperlink" xfId="635" builtinId="9" hidden="1"/>
    <cellStyle name="Followed Hyperlink" xfId="636" builtinId="9" hidden="1"/>
    <cellStyle name="Followed Hyperlink" xfId="637" builtinId="9" hidden="1"/>
    <cellStyle name="Followed Hyperlink" xfId="638" builtinId="9" hidden="1"/>
    <cellStyle name="Followed Hyperlink" xfId="639" builtinId="9" hidden="1"/>
    <cellStyle name="Followed Hyperlink" xfId="640" builtinId="9" hidden="1"/>
    <cellStyle name="Followed Hyperlink" xfId="641" builtinId="9" hidden="1"/>
    <cellStyle name="Followed Hyperlink" xfId="642" builtinId="9" hidden="1"/>
    <cellStyle name="Followed Hyperlink" xfId="643" builtinId="9" hidden="1"/>
    <cellStyle name="Followed Hyperlink" xfId="644" builtinId="9" hidden="1"/>
    <cellStyle name="Followed Hyperlink" xfId="645" builtinId="9" hidden="1"/>
    <cellStyle name="Followed Hyperlink" xfId="646" builtinId="9" hidden="1"/>
    <cellStyle name="Followed Hyperlink" xfId="647" builtinId="9" hidden="1"/>
    <cellStyle name="Followed Hyperlink" xfId="648" builtinId="9" hidden="1"/>
    <cellStyle name="Followed Hyperlink" xfId="649" builtinId="9" hidden="1"/>
    <cellStyle name="Followed Hyperlink" xfId="650" builtinId="9" hidden="1"/>
    <cellStyle name="Followed Hyperlink" xfId="651" builtinId="9" hidden="1"/>
    <cellStyle name="Followed Hyperlink" xfId="652" builtinId="9" hidden="1"/>
    <cellStyle name="Followed Hyperlink" xfId="653" builtinId="9" hidden="1"/>
    <cellStyle name="Followed Hyperlink" xfId="654" builtinId="9" hidden="1"/>
    <cellStyle name="Followed Hyperlink" xfId="655" builtinId="9" hidden="1"/>
    <cellStyle name="Followed Hyperlink" xfId="656" builtinId="9" hidden="1"/>
    <cellStyle name="Followed Hyperlink" xfId="657" builtinId="9" hidden="1"/>
    <cellStyle name="Followed Hyperlink" xfId="658" builtinId="9" hidden="1"/>
    <cellStyle name="Followed Hyperlink" xfId="659" builtinId="9" hidden="1"/>
    <cellStyle name="Followed Hyperlink" xfId="660" builtinId="9" hidden="1"/>
    <cellStyle name="Followed Hyperlink" xfId="661" builtinId="9" hidden="1"/>
    <cellStyle name="Followed Hyperlink" xfId="662" builtinId="9" hidden="1"/>
    <cellStyle name="Followed Hyperlink" xfId="663" builtinId="9" hidden="1"/>
    <cellStyle name="Followed Hyperlink" xfId="664" builtinId="9" hidden="1"/>
    <cellStyle name="Followed Hyperlink" xfId="665" builtinId="9" hidden="1"/>
    <cellStyle name="Followed Hyperlink" xfId="666" builtinId="9" hidden="1"/>
    <cellStyle name="Followed Hyperlink" xfId="667" builtinId="9" hidden="1"/>
    <cellStyle name="Followed Hyperlink" xfId="668" builtinId="9" hidden="1"/>
    <cellStyle name="Followed Hyperlink" xfId="669" builtinId="9" hidden="1"/>
    <cellStyle name="Followed Hyperlink" xfId="670" builtinId="9" hidden="1"/>
    <cellStyle name="Followed Hyperlink" xfId="671" builtinId="9" hidden="1"/>
    <cellStyle name="Followed Hyperlink" xfId="672" builtinId="9" hidden="1"/>
    <cellStyle name="Followed Hyperlink" xfId="673" builtinId="9" hidden="1"/>
    <cellStyle name="Followed Hyperlink" xfId="674" builtinId="9" hidden="1"/>
    <cellStyle name="Followed Hyperlink" xfId="675" builtinId="9" hidden="1"/>
    <cellStyle name="Followed Hyperlink" xfId="676" builtinId="9" hidden="1"/>
    <cellStyle name="Followed Hyperlink" xfId="677" builtinId="9" hidden="1"/>
    <cellStyle name="Followed Hyperlink" xfId="678" builtinId="9" hidden="1"/>
    <cellStyle name="Followed Hyperlink" xfId="679" builtinId="9" hidden="1"/>
    <cellStyle name="Followed Hyperlink" xfId="680" builtinId="9" hidden="1"/>
    <cellStyle name="Followed Hyperlink" xfId="681" builtinId="9" hidden="1"/>
    <cellStyle name="Followed Hyperlink" xfId="682" builtinId="9" hidden="1"/>
    <cellStyle name="Followed Hyperlink" xfId="683" builtinId="9" hidden="1"/>
    <cellStyle name="Followed Hyperlink" xfId="684" builtinId="9" hidden="1"/>
    <cellStyle name="Followed Hyperlink" xfId="685" builtinId="9" hidden="1"/>
    <cellStyle name="Followed Hyperlink" xfId="686" builtinId="9" hidden="1"/>
    <cellStyle name="Followed Hyperlink" xfId="687" builtinId="9" hidden="1"/>
    <cellStyle name="Followed Hyperlink" xfId="688" builtinId="9" hidden="1"/>
    <cellStyle name="Followed Hyperlink" xfId="689" builtinId="9" hidden="1"/>
    <cellStyle name="Followed Hyperlink" xfId="690" builtinId="9" hidden="1"/>
    <cellStyle name="Followed Hyperlink" xfId="691" builtinId="9" hidden="1"/>
    <cellStyle name="Followed Hyperlink" xfId="692" builtinId="9" hidden="1"/>
    <cellStyle name="Followed Hyperlink" xfId="693" builtinId="9" hidden="1"/>
    <cellStyle name="Followed Hyperlink" xfId="694" builtinId="9" hidden="1"/>
    <cellStyle name="Followed Hyperlink" xfId="695" builtinId="9" hidden="1"/>
    <cellStyle name="Followed Hyperlink" xfId="696" builtinId="9" hidden="1"/>
    <cellStyle name="Followed Hyperlink" xfId="697" builtinId="9" hidden="1"/>
    <cellStyle name="Followed Hyperlink" xfId="698" builtinId="9" hidden="1"/>
    <cellStyle name="Followed Hyperlink" xfId="699" builtinId="9" hidden="1"/>
    <cellStyle name="Followed Hyperlink" xfId="700" builtinId="9" hidden="1"/>
    <cellStyle name="Followed Hyperlink" xfId="701" builtinId="9" hidden="1"/>
    <cellStyle name="Followed Hyperlink" xfId="702" builtinId="9" hidden="1"/>
    <cellStyle name="Followed Hyperlink" xfId="703" builtinId="9" hidden="1"/>
    <cellStyle name="Followed Hyperlink" xfId="704" builtinId="9" hidden="1"/>
    <cellStyle name="Followed Hyperlink" xfId="705" builtinId="9" hidden="1"/>
    <cellStyle name="Followed Hyperlink" xfId="706" builtinId="9" hidden="1"/>
    <cellStyle name="Followed Hyperlink" xfId="707" builtinId="9" hidden="1"/>
    <cellStyle name="Followed Hyperlink" xfId="708" builtinId="9" hidden="1"/>
    <cellStyle name="Followed Hyperlink" xfId="709" builtinId="9" hidden="1"/>
    <cellStyle name="Followed Hyperlink" xfId="710" builtinId="9" hidden="1"/>
    <cellStyle name="Followed Hyperlink" xfId="711" builtinId="9" hidden="1"/>
    <cellStyle name="Followed Hyperlink" xfId="712" builtinId="9" hidden="1"/>
    <cellStyle name="Followed Hyperlink" xfId="713" builtinId="9" hidden="1"/>
    <cellStyle name="Followed Hyperlink" xfId="714" builtinId="9" hidden="1"/>
    <cellStyle name="Followed Hyperlink" xfId="715" builtinId="9" hidden="1"/>
    <cellStyle name="Followed Hyperlink" xfId="716" builtinId="9" hidden="1"/>
    <cellStyle name="Followed Hyperlink" xfId="717" builtinId="9" hidden="1"/>
    <cellStyle name="Followed Hyperlink" xfId="718" builtinId="9" hidden="1"/>
    <cellStyle name="Followed Hyperlink" xfId="719" builtinId="9" hidden="1"/>
    <cellStyle name="Followed Hyperlink" xfId="720" builtinId="9" hidden="1"/>
    <cellStyle name="Followed Hyperlink" xfId="721" builtinId="9" hidden="1"/>
    <cellStyle name="Followed Hyperlink" xfId="722" builtinId="9" hidden="1"/>
    <cellStyle name="Followed Hyperlink" xfId="723" builtinId="9" hidden="1"/>
    <cellStyle name="Followed Hyperlink" xfId="724" builtinId="9" hidden="1"/>
    <cellStyle name="Followed Hyperlink" xfId="725" builtinId="9" hidden="1"/>
    <cellStyle name="Followed Hyperlink" xfId="726" builtinId="9" hidden="1"/>
    <cellStyle name="Followed Hyperlink" xfId="727" builtinId="9" hidden="1"/>
    <cellStyle name="Followed Hyperlink" xfId="728" builtinId="9" hidden="1"/>
    <cellStyle name="Followed Hyperlink" xfId="729" builtinId="9" hidden="1"/>
    <cellStyle name="Followed Hyperlink" xfId="730" builtinId="9" hidden="1"/>
    <cellStyle name="Followed Hyperlink" xfId="731" builtinId="9" hidden="1"/>
    <cellStyle name="Followed Hyperlink" xfId="732" builtinId="9" hidden="1"/>
    <cellStyle name="Followed Hyperlink" xfId="733" builtinId="9" hidden="1"/>
    <cellStyle name="Followed Hyperlink" xfId="734" builtinId="9" hidden="1"/>
    <cellStyle name="Followed Hyperlink" xfId="735" builtinId="9" hidden="1"/>
    <cellStyle name="Followed Hyperlink" xfId="736" builtinId="9" hidden="1"/>
    <cellStyle name="Followed Hyperlink" xfId="737" builtinId="9" hidden="1"/>
    <cellStyle name="Followed Hyperlink" xfId="738" builtinId="9" hidden="1"/>
    <cellStyle name="Followed Hyperlink" xfId="739" builtinId="9" hidden="1"/>
    <cellStyle name="Followed Hyperlink" xfId="740" builtinId="9" hidden="1"/>
    <cellStyle name="Followed Hyperlink" xfId="741" builtinId="9" hidden="1"/>
    <cellStyle name="Followed Hyperlink" xfId="742" builtinId="9" hidden="1"/>
    <cellStyle name="Followed Hyperlink" xfId="743" builtinId="9" hidden="1"/>
    <cellStyle name="Followed Hyperlink" xfId="744" builtinId="9" hidden="1"/>
    <cellStyle name="Followed Hyperlink" xfId="745" builtinId="9" hidden="1"/>
    <cellStyle name="Followed Hyperlink" xfId="746" builtinId="9" hidden="1"/>
    <cellStyle name="Followed Hyperlink" xfId="747" builtinId="9" hidden="1"/>
    <cellStyle name="Followed Hyperlink" xfId="748" builtinId="9" hidden="1"/>
    <cellStyle name="Followed Hyperlink" xfId="749" builtinId="9" hidden="1"/>
    <cellStyle name="Followed Hyperlink" xfId="750" builtinId="9" hidden="1"/>
    <cellStyle name="Followed Hyperlink" xfId="751" builtinId="9" hidden="1"/>
    <cellStyle name="Followed Hyperlink" xfId="752" builtinId="9" hidden="1"/>
    <cellStyle name="Followed Hyperlink" xfId="753" builtinId="9" hidden="1"/>
    <cellStyle name="Followed Hyperlink" xfId="754" builtinId="9" hidden="1"/>
    <cellStyle name="Followed Hyperlink" xfId="755" builtinId="9" hidden="1"/>
    <cellStyle name="Followed Hyperlink" xfId="756" builtinId="9" hidden="1"/>
    <cellStyle name="Followed Hyperlink" xfId="757" builtinId="9" hidden="1"/>
    <cellStyle name="Followed Hyperlink" xfId="758" builtinId="9" hidden="1"/>
    <cellStyle name="Followed Hyperlink" xfId="759" builtinId="9" hidden="1"/>
    <cellStyle name="Followed Hyperlink" xfId="760" builtinId="9" hidden="1"/>
    <cellStyle name="Followed Hyperlink" xfId="761" builtinId="9" hidden="1"/>
    <cellStyle name="Followed Hyperlink" xfId="762" builtinId="9" hidden="1"/>
    <cellStyle name="Followed Hyperlink" xfId="763" builtinId="9" hidden="1"/>
    <cellStyle name="Followed Hyperlink" xfId="764" builtinId="9" hidden="1"/>
    <cellStyle name="Followed Hyperlink" xfId="765" builtinId="9" hidden="1"/>
    <cellStyle name="Followed Hyperlink" xfId="766" builtinId="9" hidden="1"/>
    <cellStyle name="Followed Hyperlink" xfId="767" builtinId="9" hidden="1"/>
    <cellStyle name="Followed Hyperlink" xfId="768" builtinId="9" hidden="1"/>
    <cellStyle name="Followed Hyperlink" xfId="769" builtinId="9" hidden="1"/>
    <cellStyle name="Followed Hyperlink" xfId="770" builtinId="9" hidden="1"/>
    <cellStyle name="Followed Hyperlink" xfId="771" builtinId="9" hidden="1"/>
    <cellStyle name="Followed Hyperlink" xfId="772" builtinId="9" hidden="1"/>
    <cellStyle name="Followed Hyperlink" xfId="773" builtinId="9" hidden="1"/>
    <cellStyle name="Followed Hyperlink" xfId="774" builtinId="9" hidden="1"/>
    <cellStyle name="Followed Hyperlink" xfId="775" builtinId="9" hidden="1"/>
    <cellStyle name="Followed Hyperlink" xfId="776" builtinId="9" hidden="1"/>
    <cellStyle name="Followed Hyperlink" xfId="777" builtinId="9" hidden="1"/>
    <cellStyle name="Followed Hyperlink" xfId="778" builtinId="9" hidden="1"/>
    <cellStyle name="Followed Hyperlink" xfId="779" builtinId="9" hidden="1"/>
    <cellStyle name="Followed Hyperlink" xfId="780" builtinId="9" hidden="1"/>
    <cellStyle name="Followed Hyperlink" xfId="781" builtinId="9" hidden="1"/>
    <cellStyle name="Followed Hyperlink" xfId="782" builtinId="9" hidden="1"/>
    <cellStyle name="Followed Hyperlink" xfId="783" builtinId="9" hidden="1"/>
    <cellStyle name="Followed Hyperlink" xfId="784" builtinId="9" hidden="1"/>
    <cellStyle name="Followed Hyperlink" xfId="785" builtinId="9" hidden="1"/>
    <cellStyle name="Followed Hyperlink" xfId="786" builtinId="9" hidden="1"/>
    <cellStyle name="Followed Hyperlink" xfId="787" builtinId="9" hidden="1"/>
    <cellStyle name="Followed Hyperlink" xfId="788" builtinId="9" hidden="1"/>
    <cellStyle name="Followed Hyperlink" xfId="789" builtinId="9" hidden="1"/>
    <cellStyle name="Followed Hyperlink" xfId="790" builtinId="9" hidden="1"/>
    <cellStyle name="Followed Hyperlink" xfId="791" builtinId="9" hidden="1"/>
    <cellStyle name="Followed Hyperlink" xfId="792" builtinId="9" hidden="1"/>
    <cellStyle name="Followed Hyperlink" xfId="793" builtinId="9" hidden="1"/>
    <cellStyle name="Followed Hyperlink" xfId="794" builtinId="9" hidden="1"/>
    <cellStyle name="Followed Hyperlink" xfId="795" builtinId="9" hidden="1"/>
    <cellStyle name="Followed Hyperlink" xfId="796" builtinId="9" hidden="1"/>
    <cellStyle name="Followed Hyperlink" xfId="797" builtinId="9" hidden="1"/>
    <cellStyle name="Followed Hyperlink" xfId="798" builtinId="9" hidden="1"/>
    <cellStyle name="Followed Hyperlink" xfId="799" builtinId="9" hidden="1"/>
    <cellStyle name="Followed Hyperlink" xfId="800" builtinId="9" hidden="1"/>
    <cellStyle name="Followed Hyperlink" xfId="801" builtinId="9" hidden="1"/>
    <cellStyle name="Followed Hyperlink" xfId="802" builtinId="9" hidden="1"/>
    <cellStyle name="Followed Hyperlink" xfId="803" builtinId="9" hidden="1"/>
    <cellStyle name="Followed Hyperlink" xfId="804" builtinId="9" hidden="1"/>
    <cellStyle name="Followed Hyperlink" xfId="805" builtinId="9" hidden="1"/>
    <cellStyle name="Followed Hyperlink" xfId="806" builtinId="9" hidden="1"/>
    <cellStyle name="Followed Hyperlink" xfId="807" builtinId="9" hidden="1"/>
    <cellStyle name="Followed Hyperlink" xfId="808" builtinId="9" hidden="1"/>
    <cellStyle name="Followed Hyperlink" xfId="809" builtinId="9" hidden="1"/>
    <cellStyle name="Followed Hyperlink" xfId="810" builtinId="9" hidden="1"/>
    <cellStyle name="Followed Hyperlink" xfId="811" builtinId="9" hidden="1"/>
    <cellStyle name="Followed Hyperlink" xfId="812" builtinId="9" hidden="1"/>
    <cellStyle name="Followed Hyperlink" xfId="813" builtinId="9" hidden="1"/>
    <cellStyle name="Followed Hyperlink" xfId="814" builtinId="9" hidden="1"/>
    <cellStyle name="Followed Hyperlink" xfId="815" builtinId="9" hidden="1"/>
    <cellStyle name="Followed Hyperlink" xfId="816" builtinId="9" hidden="1"/>
    <cellStyle name="Followed Hyperlink" xfId="817" builtinId="9" hidden="1"/>
    <cellStyle name="Followed Hyperlink" xfId="818" builtinId="9" hidden="1"/>
    <cellStyle name="Followed Hyperlink" xfId="819" builtinId="9" hidden="1"/>
    <cellStyle name="Followed Hyperlink" xfId="820" builtinId="9" hidden="1"/>
    <cellStyle name="Followed Hyperlink" xfId="821" builtinId="9" hidden="1"/>
    <cellStyle name="Followed Hyperlink" xfId="822" builtinId="9" hidden="1"/>
    <cellStyle name="Followed Hyperlink" xfId="823" builtinId="9" hidden="1"/>
    <cellStyle name="Followed Hyperlink" xfId="824" builtinId="9" hidden="1"/>
    <cellStyle name="Followed Hyperlink" xfId="825" builtinId="9" hidden="1"/>
    <cellStyle name="Followed Hyperlink" xfId="826" builtinId="9" hidden="1"/>
    <cellStyle name="Followed Hyperlink" xfId="827" builtinId="9" hidden="1"/>
    <cellStyle name="Followed Hyperlink" xfId="828" builtinId="9" hidden="1"/>
    <cellStyle name="Followed Hyperlink" xfId="829" builtinId="9" hidden="1"/>
    <cellStyle name="Followed Hyperlink" xfId="830" builtinId="9" hidden="1"/>
    <cellStyle name="Followed Hyperlink" xfId="831" builtinId="9" hidden="1"/>
    <cellStyle name="Followed Hyperlink" xfId="832" builtinId="9" hidden="1"/>
    <cellStyle name="Followed Hyperlink" xfId="833" builtinId="9" hidden="1"/>
    <cellStyle name="Followed Hyperlink" xfId="834" builtinId="9" hidden="1"/>
    <cellStyle name="Followed Hyperlink" xfId="835" builtinId="9" hidden="1"/>
    <cellStyle name="Followed Hyperlink" xfId="836" builtinId="9" hidden="1"/>
    <cellStyle name="Followed Hyperlink" xfId="837" builtinId="9" hidden="1"/>
    <cellStyle name="Followed Hyperlink" xfId="838" builtinId="9" hidden="1"/>
    <cellStyle name="Followed Hyperlink" xfId="839" builtinId="9" hidden="1"/>
    <cellStyle name="Followed Hyperlink" xfId="840" builtinId="9" hidden="1"/>
    <cellStyle name="Followed Hyperlink" xfId="841" builtinId="9" hidden="1"/>
    <cellStyle name="Followed Hyperlink" xfId="842" builtinId="9" hidden="1"/>
    <cellStyle name="Followed Hyperlink" xfId="843" builtinId="9" hidden="1"/>
    <cellStyle name="Followed Hyperlink" xfId="844" builtinId="9" hidden="1"/>
    <cellStyle name="Followed Hyperlink" xfId="845" builtinId="9" hidden="1"/>
    <cellStyle name="Followed Hyperlink" xfId="846" builtinId="9" hidden="1"/>
    <cellStyle name="Followed Hyperlink" xfId="847" builtinId="9" hidden="1"/>
    <cellStyle name="Followed Hyperlink" xfId="848" builtinId="9" hidden="1"/>
    <cellStyle name="Followed Hyperlink" xfId="849" builtinId="9" hidden="1"/>
    <cellStyle name="Followed Hyperlink" xfId="850" builtinId="9" hidden="1"/>
    <cellStyle name="Followed Hyperlink" xfId="851" builtinId="9" hidden="1"/>
    <cellStyle name="Followed Hyperlink" xfId="852" builtinId="9" hidden="1"/>
    <cellStyle name="Followed Hyperlink" xfId="853" builtinId="9" hidden="1"/>
    <cellStyle name="Followed Hyperlink" xfId="854" builtinId="9" hidden="1"/>
    <cellStyle name="Followed Hyperlink" xfId="855" builtinId="9" hidden="1"/>
    <cellStyle name="Followed Hyperlink" xfId="856" builtinId="9" hidden="1"/>
    <cellStyle name="Followed Hyperlink" xfId="857" builtinId="9" hidden="1"/>
    <cellStyle name="Followed Hyperlink" xfId="858" builtinId="9" hidden="1"/>
    <cellStyle name="Followed Hyperlink" xfId="859" builtinId="9" hidden="1"/>
    <cellStyle name="Followed Hyperlink" xfId="860" builtinId="9" hidden="1"/>
    <cellStyle name="Followed Hyperlink" xfId="861" builtinId="9" hidden="1"/>
    <cellStyle name="Followed Hyperlink" xfId="862" builtinId="9" hidden="1"/>
    <cellStyle name="Followed Hyperlink" xfId="863" builtinId="9" hidden="1"/>
    <cellStyle name="Followed Hyperlink" xfId="864" builtinId="9" hidden="1"/>
    <cellStyle name="Followed Hyperlink" xfId="865" builtinId="9" hidden="1"/>
    <cellStyle name="Followed Hyperlink" xfId="866" builtinId="9" hidden="1"/>
    <cellStyle name="Followed Hyperlink" xfId="867" builtinId="9" hidden="1"/>
    <cellStyle name="Followed Hyperlink" xfId="868" builtinId="9" hidden="1"/>
    <cellStyle name="Followed Hyperlink" xfId="869" builtinId="9" hidden="1"/>
    <cellStyle name="Followed Hyperlink" xfId="870" builtinId="9" hidden="1"/>
    <cellStyle name="Followed Hyperlink" xfId="871" builtinId="9" hidden="1"/>
    <cellStyle name="Followed Hyperlink" xfId="872" builtinId="9" hidden="1"/>
    <cellStyle name="Followed Hyperlink" xfId="873" builtinId="9" hidden="1"/>
    <cellStyle name="Followed Hyperlink" xfId="874" builtinId="9" hidden="1"/>
    <cellStyle name="Followed Hyperlink" xfId="875" builtinId="9" hidden="1"/>
    <cellStyle name="Followed Hyperlink" xfId="876" builtinId="9" hidden="1"/>
    <cellStyle name="Followed Hyperlink" xfId="877" builtinId="9" hidden="1"/>
    <cellStyle name="Followed Hyperlink" xfId="878" builtinId="9" hidden="1"/>
    <cellStyle name="Followed Hyperlink" xfId="879" builtinId="9" hidden="1"/>
    <cellStyle name="Followed Hyperlink" xfId="880" builtinId="9" hidden="1"/>
    <cellStyle name="Followed Hyperlink" xfId="881" builtinId="9" hidden="1"/>
    <cellStyle name="Followed Hyperlink" xfId="882" builtinId="9" hidden="1"/>
    <cellStyle name="Followed Hyperlink" xfId="883" builtinId="9" hidden="1"/>
    <cellStyle name="Followed Hyperlink" xfId="884" builtinId="9" hidden="1"/>
    <cellStyle name="Followed Hyperlink" xfId="885" builtinId="9" hidden="1"/>
    <cellStyle name="Followed Hyperlink" xfId="886" builtinId="9" hidden="1"/>
    <cellStyle name="Followed Hyperlink" xfId="887" builtinId="9" hidden="1"/>
    <cellStyle name="Followed Hyperlink" xfId="888" builtinId="9" hidden="1"/>
    <cellStyle name="Followed Hyperlink" xfId="889" builtinId="9" hidden="1"/>
    <cellStyle name="Followed Hyperlink" xfId="890" builtinId="9" hidden="1"/>
    <cellStyle name="Followed Hyperlink" xfId="891" builtinId="9" hidden="1"/>
    <cellStyle name="Followed Hyperlink" xfId="892" builtinId="9" hidden="1"/>
    <cellStyle name="Followed Hyperlink" xfId="893" builtinId="9" hidden="1"/>
    <cellStyle name="Followed Hyperlink" xfId="894" builtinId="9" hidden="1"/>
    <cellStyle name="Followed Hyperlink" xfId="895" builtinId="9" hidden="1"/>
    <cellStyle name="Followed Hyperlink" xfId="896" builtinId="9" hidden="1"/>
    <cellStyle name="Followed Hyperlink" xfId="897" builtinId="9" hidden="1"/>
    <cellStyle name="Followed Hyperlink" xfId="898" builtinId="9" hidden="1"/>
    <cellStyle name="Followed Hyperlink" xfId="899" builtinId="9" hidden="1"/>
    <cellStyle name="Followed Hyperlink" xfId="900" builtinId="9" hidden="1"/>
    <cellStyle name="Followed Hyperlink" xfId="901" builtinId="9" hidden="1"/>
    <cellStyle name="Followed Hyperlink" xfId="902" builtinId="9" hidden="1"/>
    <cellStyle name="Followed Hyperlink" xfId="903" builtinId="9" hidden="1"/>
    <cellStyle name="Followed Hyperlink" xfId="904" builtinId="9" hidden="1"/>
    <cellStyle name="Followed Hyperlink" xfId="905" builtinId="9" hidden="1"/>
    <cellStyle name="Followed Hyperlink" xfId="906" builtinId="9" hidden="1"/>
    <cellStyle name="Followed Hyperlink" xfId="907" builtinId="9" hidden="1"/>
    <cellStyle name="Followed Hyperlink" xfId="908" builtinId="9" hidden="1"/>
    <cellStyle name="Followed Hyperlink" xfId="909" builtinId="9" hidden="1"/>
    <cellStyle name="Followed Hyperlink" xfId="910" builtinId="9" hidden="1"/>
    <cellStyle name="Followed Hyperlink" xfId="911" builtinId="9" hidden="1"/>
    <cellStyle name="Followed Hyperlink" xfId="912" builtinId="9" hidden="1"/>
    <cellStyle name="Followed Hyperlink" xfId="913" builtinId="9" hidden="1"/>
    <cellStyle name="Followed Hyperlink" xfId="914" builtinId="9" hidden="1"/>
    <cellStyle name="Followed Hyperlink" xfId="915" builtinId="9" hidden="1"/>
    <cellStyle name="Followed Hyperlink" xfId="916" builtinId="9" hidden="1"/>
    <cellStyle name="Followed Hyperlink" xfId="917" builtinId="9" hidden="1"/>
    <cellStyle name="Followed Hyperlink" xfId="918" builtinId="9" hidden="1"/>
    <cellStyle name="Followed Hyperlink" xfId="919" builtinId="9" hidden="1"/>
    <cellStyle name="Followed Hyperlink" xfId="920" builtinId="9" hidden="1"/>
    <cellStyle name="Followed Hyperlink" xfId="921" builtinId="9" hidden="1"/>
    <cellStyle name="Followed Hyperlink" xfId="922" builtinId="9" hidden="1"/>
    <cellStyle name="Followed Hyperlink" xfId="923" builtinId="9" hidden="1"/>
    <cellStyle name="Followed Hyperlink" xfId="924" builtinId="9" hidden="1"/>
    <cellStyle name="Followed Hyperlink" xfId="925" builtinId="9" hidden="1"/>
    <cellStyle name="Followed Hyperlink" xfId="926" builtinId="9" hidden="1"/>
    <cellStyle name="Followed Hyperlink" xfId="927" builtinId="9" hidden="1"/>
    <cellStyle name="Followed Hyperlink" xfId="928" builtinId="9" hidden="1"/>
    <cellStyle name="Followed Hyperlink" xfId="929" builtinId="9" hidden="1"/>
    <cellStyle name="Followed Hyperlink" xfId="930" builtinId="9" hidden="1"/>
    <cellStyle name="Followed Hyperlink" xfId="931" builtinId="9" hidden="1"/>
    <cellStyle name="Followed Hyperlink" xfId="932" builtinId="9" hidden="1"/>
    <cellStyle name="Followed Hyperlink" xfId="933" builtinId="9" hidden="1"/>
    <cellStyle name="Followed Hyperlink" xfId="934" builtinId="9" hidden="1"/>
    <cellStyle name="Followed Hyperlink" xfId="935" builtinId="9" hidden="1"/>
    <cellStyle name="Followed Hyperlink" xfId="936" builtinId="9" hidden="1"/>
    <cellStyle name="Followed Hyperlink" xfId="937" builtinId="9" hidden="1"/>
    <cellStyle name="Followed Hyperlink" xfId="938" builtinId="9" hidden="1"/>
    <cellStyle name="Followed Hyperlink" xfId="939" builtinId="9" hidden="1"/>
    <cellStyle name="Followed Hyperlink" xfId="940" builtinId="9" hidden="1"/>
    <cellStyle name="Followed Hyperlink" xfId="941" builtinId="9" hidden="1"/>
    <cellStyle name="Followed Hyperlink" xfId="942" builtinId="9" hidden="1"/>
    <cellStyle name="Followed Hyperlink" xfId="943" builtinId="9" hidden="1"/>
    <cellStyle name="Followed Hyperlink" xfId="944" builtinId="9" hidden="1"/>
    <cellStyle name="Followed Hyperlink" xfId="945" builtinId="9" hidden="1"/>
    <cellStyle name="Followed Hyperlink" xfId="946" builtinId="9" hidden="1"/>
    <cellStyle name="Followed Hyperlink" xfId="947" builtinId="9" hidden="1"/>
    <cellStyle name="Followed Hyperlink" xfId="948" builtinId="9" hidden="1"/>
    <cellStyle name="Followed Hyperlink" xfId="949" builtinId="9" hidden="1"/>
    <cellStyle name="Followed Hyperlink" xfId="950" builtinId="9" hidden="1"/>
    <cellStyle name="Followed Hyperlink" xfId="951" builtinId="9" hidden="1"/>
    <cellStyle name="Followed Hyperlink" xfId="952" builtinId="9" hidden="1"/>
    <cellStyle name="Followed Hyperlink" xfId="953" builtinId="9" hidden="1"/>
    <cellStyle name="Followed Hyperlink" xfId="954" builtinId="9" hidden="1"/>
    <cellStyle name="Followed Hyperlink" xfId="955" builtinId="9" hidden="1"/>
    <cellStyle name="Followed Hyperlink" xfId="956" builtinId="9" hidden="1"/>
    <cellStyle name="Followed Hyperlink" xfId="957" builtinId="9" hidden="1"/>
    <cellStyle name="Followed Hyperlink" xfId="958" builtinId="9" hidden="1"/>
    <cellStyle name="Followed Hyperlink" xfId="959" builtinId="9" hidden="1"/>
    <cellStyle name="Followed Hyperlink" xfId="960" builtinId="9" hidden="1"/>
    <cellStyle name="Followed Hyperlink" xfId="961" builtinId="9" hidden="1"/>
    <cellStyle name="Followed Hyperlink" xfId="962" builtinId="9" hidden="1"/>
    <cellStyle name="Followed Hyperlink" xfId="963" builtinId="9" hidden="1"/>
    <cellStyle name="Followed Hyperlink" xfId="964" builtinId="9" hidden="1"/>
    <cellStyle name="Followed Hyperlink" xfId="965" builtinId="9" hidden="1"/>
    <cellStyle name="Followed Hyperlink" xfId="966" builtinId="9" hidden="1"/>
    <cellStyle name="Followed Hyperlink" xfId="967" builtinId="9" hidden="1"/>
    <cellStyle name="Followed Hyperlink" xfId="968" builtinId="9" hidden="1"/>
    <cellStyle name="Followed Hyperlink" xfId="969" builtinId="9" hidden="1"/>
    <cellStyle name="Followed Hyperlink" xfId="970" builtinId="9" hidden="1"/>
    <cellStyle name="Followed Hyperlink" xfId="971" builtinId="9" hidden="1"/>
    <cellStyle name="Followed Hyperlink" xfId="972" builtinId="9" hidden="1"/>
    <cellStyle name="Followed Hyperlink" xfId="973" builtinId="9" hidden="1"/>
    <cellStyle name="Followed Hyperlink" xfId="974" builtinId="9" hidden="1"/>
    <cellStyle name="Followed Hyperlink" xfId="975" builtinId="9" hidden="1"/>
    <cellStyle name="Followed Hyperlink" xfId="976" builtinId="9" hidden="1"/>
    <cellStyle name="Followed Hyperlink" xfId="977" builtinId="9" hidden="1"/>
    <cellStyle name="Followed Hyperlink" xfId="978" builtinId="9" hidden="1"/>
    <cellStyle name="Followed Hyperlink" xfId="979" builtinId="9" hidden="1"/>
    <cellStyle name="Followed Hyperlink" xfId="980" builtinId="9" hidden="1"/>
    <cellStyle name="Followed Hyperlink" xfId="981" builtinId="9" hidden="1"/>
    <cellStyle name="Followed Hyperlink" xfId="982" builtinId="9" hidden="1"/>
    <cellStyle name="Followed Hyperlink" xfId="983" builtinId="9" hidden="1"/>
    <cellStyle name="Followed Hyperlink" xfId="984" builtinId="9" hidden="1"/>
    <cellStyle name="Followed Hyperlink" xfId="985" builtinId="9" hidden="1"/>
    <cellStyle name="Followed Hyperlink" xfId="986" builtinId="9" hidden="1"/>
    <cellStyle name="Followed Hyperlink" xfId="987" builtinId="9" hidden="1"/>
    <cellStyle name="Followed Hyperlink" xfId="988" builtinId="9" hidden="1"/>
    <cellStyle name="Followed Hyperlink" xfId="989" builtinId="9" hidden="1"/>
    <cellStyle name="Followed Hyperlink" xfId="990" builtinId="9" hidden="1"/>
    <cellStyle name="Followed Hyperlink" xfId="991" builtinId="9" hidden="1"/>
    <cellStyle name="Followed Hyperlink" xfId="992" builtinId="9" hidden="1"/>
    <cellStyle name="Followed Hyperlink" xfId="993" builtinId="9" hidden="1"/>
    <cellStyle name="Followed Hyperlink" xfId="994" builtinId="9" hidden="1"/>
    <cellStyle name="Followed Hyperlink" xfId="995" builtinId="9" hidden="1"/>
    <cellStyle name="Followed Hyperlink" xfId="996" builtinId="9" hidden="1"/>
    <cellStyle name="Followed Hyperlink" xfId="997" builtinId="9" hidden="1"/>
    <cellStyle name="Followed Hyperlink" xfId="998" builtinId="9" hidden="1"/>
    <cellStyle name="Followed Hyperlink" xfId="999" builtinId="9" hidden="1"/>
    <cellStyle name="Followed Hyperlink" xfId="1000" builtinId="9" hidden="1"/>
    <cellStyle name="Followed Hyperlink" xfId="1001" builtinId="9" hidden="1"/>
    <cellStyle name="Followed Hyperlink" xfId="1002" builtinId="9" hidden="1"/>
    <cellStyle name="Followed Hyperlink" xfId="1003" builtinId="9" hidden="1"/>
    <cellStyle name="Followed Hyperlink" xfId="1004" builtinId="9" hidden="1"/>
    <cellStyle name="Followed Hyperlink" xfId="1005" builtinId="9" hidden="1"/>
    <cellStyle name="Followed Hyperlink" xfId="1006" builtinId="9" hidden="1"/>
    <cellStyle name="Followed Hyperlink" xfId="1007" builtinId="9" hidden="1"/>
    <cellStyle name="Followed Hyperlink" xfId="1008" builtinId="9" hidden="1"/>
    <cellStyle name="Followed Hyperlink" xfId="1009" builtinId="9" hidden="1"/>
    <cellStyle name="Followed Hyperlink" xfId="1010" builtinId="9" hidden="1"/>
    <cellStyle name="Followed Hyperlink" xfId="1011" builtinId="9" hidden="1"/>
    <cellStyle name="Followed Hyperlink" xfId="1012" builtinId="9" hidden="1"/>
    <cellStyle name="Followed Hyperlink" xfId="1013" builtinId="9" hidden="1"/>
    <cellStyle name="Followed Hyperlink" xfId="1014" builtinId="9" hidden="1"/>
    <cellStyle name="Followed Hyperlink" xfId="1015" builtinId="9" hidden="1"/>
    <cellStyle name="Followed Hyperlink" xfId="1016" builtinId="9" hidden="1"/>
    <cellStyle name="Followed Hyperlink" xfId="1017" builtinId="9" hidden="1"/>
    <cellStyle name="Followed Hyperlink" xfId="1018" builtinId="9" hidden="1"/>
    <cellStyle name="Followed Hyperlink" xfId="1019" builtinId="9" hidden="1"/>
    <cellStyle name="Followed Hyperlink" xfId="1020" builtinId="9" hidden="1"/>
    <cellStyle name="Followed Hyperlink" xfId="1021" builtinId="9" hidden="1"/>
    <cellStyle name="Followed Hyperlink" xfId="1022" builtinId="9" hidden="1"/>
    <cellStyle name="Followed Hyperlink" xfId="1023" builtinId="9" hidden="1"/>
    <cellStyle name="Followed Hyperlink" xfId="1024" builtinId="9" hidden="1"/>
    <cellStyle name="Followed Hyperlink" xfId="1025" builtinId="9" hidden="1"/>
    <cellStyle name="Followed Hyperlink" xfId="1026" builtinId="9" hidden="1"/>
    <cellStyle name="Followed Hyperlink" xfId="1027" builtinId="9" hidden="1"/>
    <cellStyle name="Followed Hyperlink" xfId="1028" builtinId="9" hidden="1"/>
    <cellStyle name="Followed Hyperlink" xfId="1029" builtinId="9" hidden="1"/>
    <cellStyle name="Followed Hyperlink" xfId="1030" builtinId="9" hidden="1"/>
    <cellStyle name="Followed Hyperlink" xfId="1031" builtinId="9" hidden="1"/>
    <cellStyle name="Followed Hyperlink" xfId="1032" builtinId="9" hidden="1"/>
    <cellStyle name="Followed Hyperlink" xfId="1033" builtinId="9" hidden="1"/>
    <cellStyle name="Followed Hyperlink" xfId="1034" builtinId="9" hidden="1"/>
    <cellStyle name="Followed Hyperlink" xfId="1035" builtinId="9" hidden="1"/>
    <cellStyle name="Followed Hyperlink" xfId="1036" builtinId="9" hidden="1"/>
    <cellStyle name="Followed Hyperlink" xfId="1037" builtinId="9" hidden="1"/>
    <cellStyle name="Followed Hyperlink" xfId="1038" builtinId="9" hidden="1"/>
    <cellStyle name="Followed Hyperlink" xfId="1039" builtinId="9" hidden="1"/>
    <cellStyle name="Followed Hyperlink" xfId="1040" builtinId="9" hidden="1"/>
    <cellStyle name="Followed Hyperlink" xfId="1041" builtinId="9" hidden="1"/>
    <cellStyle name="Followed Hyperlink" xfId="1042" builtinId="9" hidden="1"/>
    <cellStyle name="Followed Hyperlink" xfId="1043" builtinId="9" hidden="1"/>
    <cellStyle name="Followed Hyperlink" xfId="1044" builtinId="9" hidden="1"/>
    <cellStyle name="Followed Hyperlink" xfId="1045" builtinId="9" hidden="1"/>
    <cellStyle name="Followed Hyperlink" xfId="1046" builtinId="9" hidden="1"/>
    <cellStyle name="Followed Hyperlink" xfId="1047" builtinId="9" hidden="1"/>
    <cellStyle name="Followed Hyperlink" xfId="1048" builtinId="9" hidden="1"/>
    <cellStyle name="Followed Hyperlink" xfId="1049" builtinId="9" hidden="1"/>
    <cellStyle name="Followed Hyperlink" xfId="1050" builtinId="9" hidden="1"/>
    <cellStyle name="Followed Hyperlink" xfId="1051" builtinId="9" hidden="1"/>
    <cellStyle name="Followed Hyperlink" xfId="1052" builtinId="9" hidden="1"/>
    <cellStyle name="Followed Hyperlink" xfId="1053" builtinId="9" hidden="1"/>
    <cellStyle name="Followed Hyperlink" xfId="1054" builtinId="9" hidden="1"/>
    <cellStyle name="Followed Hyperlink" xfId="1055" builtinId="9" hidden="1"/>
    <cellStyle name="Followed Hyperlink" xfId="1056" builtinId="9" hidden="1"/>
    <cellStyle name="Followed Hyperlink" xfId="1057" builtinId="9" hidden="1"/>
    <cellStyle name="Followed Hyperlink" xfId="1058" builtinId="9" hidden="1"/>
    <cellStyle name="Followed Hyperlink" xfId="1059" builtinId="9" hidden="1"/>
    <cellStyle name="Followed Hyperlink" xfId="1060" builtinId="9" hidden="1"/>
    <cellStyle name="Followed Hyperlink" xfId="1061" builtinId="9" hidden="1"/>
    <cellStyle name="Followed Hyperlink" xfId="1062" builtinId="9" hidden="1"/>
    <cellStyle name="Followed Hyperlink" xfId="1063" builtinId="9" hidden="1"/>
    <cellStyle name="Followed Hyperlink" xfId="1064" builtinId="9" hidden="1"/>
    <cellStyle name="Followed Hyperlink" xfId="1065" builtinId="9" hidden="1"/>
    <cellStyle name="Followed Hyperlink" xfId="1066" builtinId="9" hidden="1"/>
    <cellStyle name="Followed Hyperlink" xfId="1067" builtinId="9" hidden="1"/>
    <cellStyle name="Followed Hyperlink" xfId="1068" builtinId="9" hidden="1"/>
    <cellStyle name="Followed Hyperlink" xfId="1069" builtinId="9" hidden="1"/>
    <cellStyle name="Followed Hyperlink" xfId="1070" builtinId="9" hidden="1"/>
    <cellStyle name="Followed Hyperlink" xfId="1071" builtinId="9" hidden="1"/>
    <cellStyle name="Followed Hyperlink" xfId="1072" builtinId="9" hidden="1"/>
    <cellStyle name="Followed Hyperlink" xfId="1073" builtinId="9" hidden="1"/>
    <cellStyle name="Followed Hyperlink" xfId="1074" builtinId="9" hidden="1"/>
    <cellStyle name="Followed Hyperlink" xfId="1075" builtinId="9" hidden="1"/>
    <cellStyle name="Followed Hyperlink" xfId="1076" builtinId="9" hidden="1"/>
    <cellStyle name="Followed Hyperlink" xfId="1077" builtinId="9" hidden="1"/>
    <cellStyle name="Followed Hyperlink" xfId="1078" builtinId="9" hidden="1"/>
    <cellStyle name="Followed Hyperlink" xfId="1079" builtinId="9" hidden="1"/>
    <cellStyle name="Followed Hyperlink" xfId="1080" builtinId="9" hidden="1"/>
    <cellStyle name="Followed Hyperlink" xfId="1081" builtinId="9" hidden="1"/>
    <cellStyle name="Followed Hyperlink" xfId="1082" builtinId="9" hidden="1"/>
    <cellStyle name="Followed Hyperlink" xfId="1083" builtinId="9" hidden="1"/>
    <cellStyle name="Followed Hyperlink" xfId="1084" builtinId="9" hidden="1"/>
    <cellStyle name="Followed Hyperlink" xfId="1085" builtinId="9" hidden="1"/>
    <cellStyle name="Followed Hyperlink" xfId="1086" builtinId="9" hidden="1"/>
    <cellStyle name="Followed Hyperlink" xfId="1087" builtinId="9" hidden="1"/>
    <cellStyle name="Followed Hyperlink" xfId="1088" builtinId="9" hidden="1"/>
    <cellStyle name="Followed Hyperlink" xfId="1089" builtinId="9" hidden="1"/>
    <cellStyle name="Followed Hyperlink" xfId="1090" builtinId="9" hidden="1"/>
    <cellStyle name="Followed Hyperlink" xfId="1091" builtinId="9" hidden="1"/>
    <cellStyle name="Followed Hyperlink" xfId="1092" builtinId="9" hidden="1"/>
    <cellStyle name="Followed Hyperlink" xfId="1093" builtinId="9" hidden="1"/>
    <cellStyle name="Followed Hyperlink" xfId="1094" builtinId="9" hidden="1"/>
    <cellStyle name="Followed Hyperlink" xfId="1095" builtinId="9" hidden="1"/>
    <cellStyle name="Followed Hyperlink" xfId="1096" builtinId="9" hidden="1"/>
    <cellStyle name="Followed Hyperlink" xfId="1097" builtinId="9" hidden="1"/>
    <cellStyle name="Followed Hyperlink" xfId="1098" builtinId="9" hidden="1"/>
    <cellStyle name="Followed Hyperlink" xfId="1099" builtinId="9" hidden="1"/>
    <cellStyle name="Followed Hyperlink" xfId="1100" builtinId="9" hidden="1"/>
    <cellStyle name="Followed Hyperlink" xfId="1101" builtinId="9" hidden="1"/>
    <cellStyle name="Followed Hyperlink" xfId="1102" builtinId="9" hidden="1"/>
    <cellStyle name="Followed Hyperlink" xfId="1103" builtinId="9" hidden="1"/>
    <cellStyle name="Followed Hyperlink" xfId="1104" builtinId="9" hidden="1"/>
    <cellStyle name="Followed Hyperlink" xfId="1105" builtinId="9" hidden="1"/>
    <cellStyle name="Followed Hyperlink" xfId="1106" builtinId="9" hidden="1"/>
    <cellStyle name="Followed Hyperlink" xfId="1107" builtinId="9" hidden="1"/>
    <cellStyle name="Followed Hyperlink" xfId="1108" builtinId="9" hidden="1"/>
    <cellStyle name="Followed Hyperlink" xfId="1109" builtinId="9" hidden="1"/>
    <cellStyle name="Followed Hyperlink" xfId="1110" builtinId="9" hidden="1"/>
    <cellStyle name="Followed Hyperlink" xfId="1111" builtinId="9" hidden="1"/>
    <cellStyle name="Followed Hyperlink" xfId="1112" builtinId="9" hidden="1"/>
    <cellStyle name="Followed Hyperlink" xfId="1113" builtinId="9" hidden="1"/>
    <cellStyle name="Followed Hyperlink" xfId="1114" builtinId="9" hidden="1"/>
    <cellStyle name="Followed Hyperlink" xfId="1115" builtinId="9" hidden="1"/>
    <cellStyle name="Followed Hyperlink" xfId="1116" builtinId="9" hidden="1"/>
    <cellStyle name="Followed Hyperlink" xfId="1117" builtinId="9" hidden="1"/>
    <cellStyle name="Followed Hyperlink" xfId="1118" builtinId="9" hidden="1"/>
    <cellStyle name="Followed Hyperlink" xfId="1119" builtinId="9" hidden="1"/>
    <cellStyle name="Followed Hyperlink" xfId="1120" builtinId="9" hidden="1"/>
    <cellStyle name="Followed Hyperlink" xfId="1121" builtinId="9" hidden="1"/>
    <cellStyle name="Followed Hyperlink" xfId="1122" builtinId="9" hidden="1"/>
    <cellStyle name="Followed Hyperlink" xfId="1123" builtinId="9" hidden="1"/>
    <cellStyle name="Followed Hyperlink" xfId="1124" builtinId="9" hidden="1"/>
    <cellStyle name="Followed Hyperlink" xfId="1125" builtinId="9" hidden="1"/>
    <cellStyle name="Followed Hyperlink" xfId="1126" builtinId="9" hidden="1"/>
    <cellStyle name="Followed Hyperlink" xfId="1127" builtinId="9" hidden="1"/>
    <cellStyle name="Followed Hyperlink" xfId="1131" builtinId="9" hidden="1"/>
    <cellStyle name="Followed Hyperlink" xfId="1132" builtinId="9" hidden="1"/>
    <cellStyle name="Followed Hyperlink" xfId="1133" builtinId="9" hidden="1"/>
    <cellStyle name="Followed Hyperlink" xfId="1134" builtinId="9" hidden="1"/>
    <cellStyle name="Followed Hyperlink" xfId="1135" builtinId="9" hidden="1"/>
    <cellStyle name="Followed Hyperlink" xfId="1136" builtinId="9" hidden="1"/>
    <cellStyle name="Followed Hyperlink" xfId="1137" builtinId="9" hidden="1"/>
    <cellStyle name="Followed Hyperlink" xfId="1138" builtinId="9" hidden="1"/>
    <cellStyle name="Followed Hyperlink" xfId="1139" builtinId="9" hidden="1"/>
    <cellStyle name="Followed Hyperlink" xfId="1140" builtinId="9" hidden="1"/>
    <cellStyle name="Followed Hyperlink" xfId="1141" builtinId="9" hidden="1"/>
    <cellStyle name="Followed Hyperlink" xfId="1142" builtinId="9" hidden="1"/>
    <cellStyle name="Followed Hyperlink" xfId="1143" builtinId="9" hidden="1"/>
    <cellStyle name="Followed Hyperlink" xfId="1144" builtinId="9" hidden="1"/>
    <cellStyle name="Followed Hyperlink" xfId="1145" builtinId="9" hidden="1"/>
    <cellStyle name="Followed Hyperlink" xfId="1146" builtinId="9" hidden="1"/>
    <cellStyle name="Followed Hyperlink" xfId="1147" builtinId="9" hidden="1"/>
    <cellStyle name="Followed Hyperlink" xfId="1148" builtinId="9" hidden="1"/>
    <cellStyle name="Followed Hyperlink" xfId="1149" builtinId="9" hidden="1"/>
    <cellStyle name="Followed Hyperlink" xfId="1150" builtinId="9" hidden="1"/>
    <cellStyle name="Followed Hyperlink" xfId="1151" builtinId="9" hidden="1"/>
    <cellStyle name="Followed Hyperlink" xfId="1152" builtinId="9" hidden="1"/>
    <cellStyle name="Followed Hyperlink" xfId="1153" builtinId="9" hidden="1"/>
    <cellStyle name="Followed Hyperlink" xfId="1154" builtinId="9" hidden="1"/>
    <cellStyle name="Followed Hyperlink" xfId="1155" builtinId="9" hidden="1"/>
    <cellStyle name="Followed Hyperlink" xfId="1156" builtinId="9" hidden="1"/>
    <cellStyle name="Followed Hyperlink" xfId="1157" builtinId="9" hidden="1"/>
    <cellStyle name="Followed Hyperlink" xfId="1158" builtinId="9" hidden="1"/>
    <cellStyle name="Followed Hyperlink" xfId="1159" builtinId="9" hidden="1"/>
    <cellStyle name="Followed Hyperlink" xfId="1160" builtinId="9" hidden="1"/>
    <cellStyle name="Followed Hyperlink" xfId="1161" builtinId="9" hidden="1"/>
    <cellStyle name="Followed Hyperlink" xfId="1162" builtinId="9" hidden="1"/>
    <cellStyle name="Followed Hyperlink" xfId="1163" builtinId="9" hidden="1"/>
    <cellStyle name="Followed Hyperlink" xfId="1164" builtinId="9" hidden="1"/>
    <cellStyle name="Followed Hyperlink" xfId="1165" builtinId="9" hidden="1"/>
    <cellStyle name="Followed Hyperlink" xfId="1166" builtinId="9" hidden="1"/>
    <cellStyle name="Followed Hyperlink" xfId="1167" builtinId="9" hidden="1"/>
    <cellStyle name="Followed Hyperlink" xfId="1168" builtinId="9" hidden="1"/>
    <cellStyle name="Followed Hyperlink" xfId="1169" builtinId="9" hidden="1"/>
    <cellStyle name="Followed Hyperlink" xfId="1170" builtinId="9" hidden="1"/>
    <cellStyle name="Followed Hyperlink" xfId="1171" builtinId="9" hidden="1"/>
    <cellStyle name="Followed Hyperlink" xfId="1172" builtinId="9" hidden="1"/>
    <cellStyle name="Followed Hyperlink" xfId="1173" builtinId="9" hidden="1"/>
    <cellStyle name="Followed Hyperlink" xfId="1174" builtinId="9" hidden="1"/>
    <cellStyle name="Followed Hyperlink" xfId="1175" builtinId="9" hidden="1"/>
    <cellStyle name="Followed Hyperlink" xfId="1176" builtinId="9" hidden="1"/>
    <cellStyle name="Followed Hyperlink" xfId="1177" builtinId="9" hidden="1"/>
    <cellStyle name="Followed Hyperlink" xfId="1178" builtinId="9" hidden="1"/>
    <cellStyle name="Followed Hyperlink" xfId="1179" builtinId="9" hidden="1"/>
    <cellStyle name="Followed Hyperlink" xfId="1180" builtinId="9" hidden="1"/>
    <cellStyle name="Followed Hyperlink" xfId="1181" builtinId="9" hidden="1"/>
    <cellStyle name="Followed Hyperlink" xfId="1182" builtinId="9" hidden="1"/>
    <cellStyle name="Followed Hyperlink" xfId="1183" builtinId="9" hidden="1"/>
    <cellStyle name="Followed Hyperlink" xfId="1184" builtinId="9" hidden="1"/>
    <cellStyle name="Followed Hyperlink" xfId="1185" builtinId="9" hidden="1"/>
    <cellStyle name="Followed Hyperlink" xfId="1186" builtinId="9" hidden="1"/>
    <cellStyle name="Followed Hyperlink" xfId="1187" builtinId="9" hidden="1"/>
    <cellStyle name="Followed Hyperlink" xfId="1188" builtinId="9" hidden="1"/>
    <cellStyle name="Followed Hyperlink" xfId="1189" builtinId="9" hidden="1"/>
    <cellStyle name="Followed Hyperlink" xfId="1190" builtinId="9" hidden="1"/>
    <cellStyle name="Followed Hyperlink" xfId="1191" builtinId="9" hidden="1"/>
    <cellStyle name="Followed Hyperlink" xfId="1192" builtinId="9" hidden="1"/>
    <cellStyle name="Followed Hyperlink" xfId="1193" builtinId="9" hidden="1"/>
    <cellStyle name="Followed Hyperlink" xfId="1194" builtinId="9" hidden="1"/>
    <cellStyle name="Followed Hyperlink" xfId="1195" builtinId="9" hidden="1"/>
    <cellStyle name="Followed Hyperlink" xfId="1196" builtinId="9" hidden="1"/>
    <cellStyle name="Followed Hyperlink" xfId="1197" builtinId="9" hidden="1"/>
    <cellStyle name="Followed Hyperlink" xfId="1198" builtinId="9" hidden="1"/>
    <cellStyle name="Followed Hyperlink" xfId="1199" builtinId="9" hidden="1"/>
    <cellStyle name="Followed Hyperlink" xfId="1200" builtinId="9" hidden="1"/>
    <cellStyle name="Followed Hyperlink" xfId="1201" builtinId="9" hidden="1"/>
    <cellStyle name="Followed Hyperlink" xfId="1202" builtinId="9" hidden="1"/>
    <cellStyle name="Followed Hyperlink" xfId="1203" builtinId="9" hidden="1"/>
    <cellStyle name="Followed Hyperlink" xfId="1204" builtinId="9" hidden="1"/>
    <cellStyle name="Followed Hyperlink" xfId="1205" builtinId="9" hidden="1"/>
    <cellStyle name="Followed Hyperlink" xfId="1206" builtinId="9" hidden="1"/>
    <cellStyle name="Followed Hyperlink" xfId="1207" builtinId="9" hidden="1"/>
    <cellStyle name="Followed Hyperlink" xfId="1208" builtinId="9" hidden="1"/>
    <cellStyle name="Followed Hyperlink" xfId="1212" builtinId="9" hidden="1"/>
    <cellStyle name="Followed Hyperlink" xfId="1213" builtinId="9" hidden="1"/>
    <cellStyle name="Followed Hyperlink" xfId="1214" builtinId="9" hidden="1"/>
    <cellStyle name="Followed Hyperlink" xfId="1215" builtinId="9" hidden="1"/>
    <cellStyle name="Followed Hyperlink" xfId="1216" builtinId="9" hidden="1"/>
    <cellStyle name="Followed Hyperlink" xfId="1217" builtinId="9" hidden="1"/>
    <cellStyle name="Followed Hyperlink" xfId="1218" builtinId="9" hidden="1"/>
    <cellStyle name="Followed Hyperlink" xfId="1219" builtinId="9" hidden="1"/>
    <cellStyle name="Followed Hyperlink" xfId="1220" builtinId="9" hidden="1"/>
    <cellStyle name="Followed Hyperlink" xfId="1221" builtinId="9" hidden="1"/>
    <cellStyle name="Followed Hyperlink" xfId="1222" builtinId="9" hidden="1"/>
    <cellStyle name="Followed Hyperlink" xfId="1223" builtinId="9" hidden="1"/>
    <cellStyle name="Followed Hyperlink" xfId="1224" builtinId="9" hidden="1"/>
    <cellStyle name="Followed Hyperlink" xfId="1225" builtinId="9" hidden="1"/>
    <cellStyle name="Followed Hyperlink" xfId="1237" builtinId="9" hidden="1"/>
    <cellStyle name="Followed Hyperlink" xfId="1238" builtinId="9" hidden="1"/>
    <cellStyle name="Followed Hyperlink" xfId="1239" builtinId="9" hidden="1"/>
    <cellStyle name="Followed Hyperlink" xfId="1240" builtinId="9" hidden="1"/>
    <cellStyle name="Followed Hyperlink" xfId="1241" builtinId="9" hidden="1"/>
    <cellStyle name="Followed Hyperlink" xfId="1242" builtinId="9" hidden="1"/>
    <cellStyle name="Followed Hyperlink" xfId="1243" builtinId="9" hidden="1"/>
    <cellStyle name="Followed Hyperlink" xfId="1244" builtinId="9" hidden="1"/>
    <cellStyle name="Followed Hyperlink" xfId="1245" builtinId="9" hidden="1"/>
    <cellStyle name="Followed Hyperlink" xfId="1246" builtinId="9" hidden="1"/>
    <cellStyle name="Followed Hyperlink" xfId="1247" builtinId="9" hidden="1"/>
    <cellStyle name="Followed Hyperlink" xfId="1248" builtinId="9" hidden="1"/>
    <cellStyle name="Followed Hyperlink" xfId="1249" builtinId="9" hidden="1"/>
    <cellStyle name="Followed Hyperlink" xfId="1250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 2" xfId="1291"/>
    <cellStyle name="Normal" xfId="0" builtinId="0"/>
    <cellStyle name="Normal 10" xfId="1292"/>
    <cellStyle name="Normal 11" xfId="1302"/>
    <cellStyle name="Normal 12" xfId="1303"/>
    <cellStyle name="Normal 13" xfId="1304"/>
    <cellStyle name="Normal 14" xfId="1305"/>
    <cellStyle name="Normal 15" xfId="1306"/>
    <cellStyle name="Normal 16" xfId="1307"/>
    <cellStyle name="Normal 17" xfId="1308"/>
    <cellStyle name="Normal 18" xfId="1309"/>
    <cellStyle name="Normal 19" xfId="1310"/>
    <cellStyle name="Normal 2" xfId="492"/>
    <cellStyle name="Normal 2 2" xfId="1130"/>
    <cellStyle name="Normal 2 2 2" xfId="1226"/>
    <cellStyle name="Normal 2 2 2 2" xfId="1232"/>
    <cellStyle name="Normal 2 2 3" xfId="1257"/>
    <cellStyle name="Normal 2 2 3 2" xfId="1293"/>
    <cellStyle name="Normal 2 2 3 2 2" xfId="1294"/>
    <cellStyle name="Normal 2 2_MCXETA yazarma- Copy" xfId="1295"/>
    <cellStyle name="Normal 2 3" xfId="1252"/>
    <cellStyle name="Normal 2 3 2" xfId="1259"/>
    <cellStyle name="Normal 2 3 3" xfId="1265"/>
    <cellStyle name="Normal 2 4" xfId="1358"/>
    <cellStyle name="Normal 2_---SUL--- GORI-HOSPITALI-BOLO" xfId="1296"/>
    <cellStyle name="Normal 20" xfId="1311"/>
    <cellStyle name="Normal 21" xfId="1312"/>
    <cellStyle name="Normal 22" xfId="1313"/>
    <cellStyle name="Normal 23" xfId="1314"/>
    <cellStyle name="Normal 24" xfId="1316"/>
    <cellStyle name="Normal 25" xfId="1320"/>
    <cellStyle name="Normal 26" xfId="1323"/>
    <cellStyle name="Normal 27" xfId="1324"/>
    <cellStyle name="Normal 28" xfId="1325"/>
    <cellStyle name="Normal 28 2" xfId="1363"/>
    <cellStyle name="Normal 28 2 2" xfId="1364"/>
    <cellStyle name="Normal 29" xfId="1326"/>
    <cellStyle name="Normal 3" xfId="494"/>
    <cellStyle name="Normal 3 2" xfId="1229"/>
    <cellStyle name="Normal 30" xfId="1297"/>
    <cellStyle name="Normal 31" xfId="1327"/>
    <cellStyle name="Normal 32" xfId="1328"/>
    <cellStyle name="Normal 33" xfId="1329"/>
    <cellStyle name="Normal 34" xfId="1330"/>
    <cellStyle name="Normal 35" xfId="1331"/>
    <cellStyle name="Normal 36" xfId="1332"/>
    <cellStyle name="Normal 37" xfId="1333"/>
    <cellStyle name="Normal 38" xfId="1334"/>
    <cellStyle name="Normal 39" xfId="1335"/>
    <cellStyle name="Normal 4" xfId="495"/>
    <cellStyle name="Normal 40" xfId="1336"/>
    <cellStyle name="Normal 41" xfId="1337"/>
    <cellStyle name="Normal 42" xfId="1338"/>
    <cellStyle name="Normal 43" xfId="1339"/>
    <cellStyle name="Normal 44" xfId="1340"/>
    <cellStyle name="Normal 45" xfId="1341"/>
    <cellStyle name="Normal 46" xfId="1342"/>
    <cellStyle name="Normal 47" xfId="1343"/>
    <cellStyle name="Normal 48" xfId="1344"/>
    <cellStyle name="Normal 49" xfId="1345"/>
    <cellStyle name="Normal 5" xfId="1255"/>
    <cellStyle name="Normal 5 2" xfId="1355"/>
    <cellStyle name="Normal 50" xfId="1346"/>
    <cellStyle name="Normal 51" xfId="1347"/>
    <cellStyle name="Normal 52" xfId="1348"/>
    <cellStyle name="Normal 53" xfId="1349"/>
    <cellStyle name="Normal 54" xfId="1350"/>
    <cellStyle name="Normal 55" xfId="1351"/>
    <cellStyle name="Normal 56" xfId="1352"/>
    <cellStyle name="Normal 57" xfId="1353"/>
    <cellStyle name="Normal 58" xfId="1356"/>
    <cellStyle name="Normal 58 2" xfId="1357"/>
    <cellStyle name="Normal 58 3" xfId="1362"/>
    <cellStyle name="Normal 59" xfId="1359"/>
    <cellStyle name="Normal 6" xfId="1268"/>
    <cellStyle name="Normal 6 2" xfId="1298"/>
    <cellStyle name="Normal 7" xfId="1299"/>
    <cellStyle name="Normal 8" xfId="1300"/>
    <cellStyle name="Normal 9" xfId="1301"/>
    <cellStyle name="normální 2" xfId="1317"/>
    <cellStyle name="Percent" xfId="3" builtinId="5"/>
    <cellStyle name="Percent 2" xfId="1234"/>
    <cellStyle name="procent 2" xfId="1318"/>
    <cellStyle name="Обычный 3" xfId="1264"/>
    <cellStyle name="Обычный_HP1100 V7.0_KONVERTOR_Приват_25.06.2009" xfId="131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11205</xdr:colOff>
      <xdr:row>19</xdr:row>
      <xdr:rowOff>123264</xdr:rowOff>
    </xdr:from>
    <xdr:to>
      <xdr:col>4</xdr:col>
      <xdr:colOff>1035871</xdr:colOff>
      <xdr:row>31</xdr:row>
      <xdr:rowOff>80682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99" y="4594411"/>
          <a:ext cx="2537460" cy="24003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&#225;ce\Inovat\_vzory\NKC%20xxx_15_V1%20elektroinstalace%201505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Obor 1"/>
      <sheetName val="Obor 2"/>
      <sheetName val="Obor 3"/>
      <sheetName val="Obor 4"/>
      <sheetName val="Obor 5"/>
      <sheetName val="Obor 6"/>
      <sheetName val="Obor 7"/>
      <sheetName val="Obor 8"/>
      <sheetName val="Obor 9"/>
      <sheetName val="Obor 10"/>
      <sheetName val="Obor 11"/>
      <sheetName val="Obor 12"/>
      <sheetName val="Obor 13"/>
      <sheetName val="Obor 14"/>
      <sheetName val="Obor 15"/>
      <sheetName val="Obor 16"/>
      <sheetName val="Obor 17"/>
      <sheetName val="Obor 18"/>
      <sheetName val="Obor 19"/>
      <sheetName val="ROP"/>
    </sheetNames>
    <sheetDataSet>
      <sheetData sheetId="0">
        <row r="13">
          <cell r="G13">
            <v>1</v>
          </cell>
          <cell r="H13">
            <v>1.05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5"/>
  <sheetViews>
    <sheetView tabSelected="1" topLeftCell="A7" zoomScale="85" zoomScaleNormal="85" workbookViewId="0">
      <selection activeCell="D23" sqref="D23"/>
    </sheetView>
  </sheetViews>
  <sheetFormatPr defaultColWidth="11" defaultRowHeight="15.75" x14ac:dyDescent="0.25"/>
  <cols>
    <col min="1" max="1" width="4.125" style="484" customWidth="1"/>
    <col min="2" max="2" width="50.125" style="484" customWidth="1"/>
    <col min="3" max="3" width="8.125" style="484" customWidth="1"/>
    <col min="4" max="4" width="19.875" style="484" bestFit="1" customWidth="1"/>
    <col min="5" max="5" width="21.5" style="484" customWidth="1"/>
    <col min="6" max="6" width="20.375" style="484" customWidth="1"/>
    <col min="7" max="7" width="11" style="484"/>
    <col min="8" max="8" width="11.625" style="484" bestFit="1" customWidth="1"/>
    <col min="9" max="16384" width="11" style="484"/>
  </cols>
  <sheetData>
    <row r="1" spans="1:8" ht="18.75" x14ac:dyDescent="0.25">
      <c r="E1" s="503"/>
    </row>
    <row r="2" spans="1:8" ht="18" x14ac:dyDescent="0.25">
      <c r="A2" s="547" t="s">
        <v>129</v>
      </c>
      <c r="B2" s="547"/>
      <c r="C2" s="547"/>
    </row>
    <row r="3" spans="1:8" x14ac:dyDescent="0.25">
      <c r="A3" s="504"/>
    </row>
    <row r="4" spans="1:8" ht="16.5" thickBot="1" x14ac:dyDescent="0.3">
      <c r="A4" s="548" t="s">
        <v>195</v>
      </c>
      <c r="B4" s="548"/>
    </row>
    <row r="5" spans="1:8" ht="16.5" thickBot="1" x14ac:dyDescent="0.3">
      <c r="A5" s="504"/>
      <c r="E5" s="549" t="s">
        <v>30</v>
      </c>
      <c r="F5" s="550"/>
    </row>
    <row r="6" spans="1:8" ht="16.5" thickBot="1" x14ac:dyDescent="0.3">
      <c r="A6" s="505" t="s">
        <v>127</v>
      </c>
      <c r="B6" s="506"/>
      <c r="C6" s="507"/>
      <c r="D6" s="508"/>
      <c r="E6" s="551">
        <v>6972.6</v>
      </c>
      <c r="F6" s="552"/>
    </row>
    <row r="7" spans="1:8" ht="32.25" thickBot="1" x14ac:dyDescent="0.3">
      <c r="A7" s="509"/>
      <c r="B7" s="509"/>
      <c r="C7" s="388"/>
      <c r="D7" s="510"/>
      <c r="E7" s="351" t="s">
        <v>128</v>
      </c>
      <c r="F7" s="351" t="s">
        <v>20</v>
      </c>
    </row>
    <row r="8" spans="1:8" ht="16.5" thickBot="1" x14ac:dyDescent="0.3">
      <c r="A8" s="553"/>
      <c r="B8" s="554"/>
      <c r="C8" s="554"/>
      <c r="D8" s="554"/>
      <c r="E8" s="554"/>
      <c r="F8" s="555"/>
    </row>
    <row r="9" spans="1:8" ht="23.25" customHeight="1" thickBot="1" x14ac:dyDescent="0.3">
      <c r="A9" s="384" t="s">
        <v>24</v>
      </c>
      <c r="B9" s="385"/>
      <c r="C9" s="385"/>
      <c r="D9" s="385"/>
      <c r="E9" s="385"/>
      <c r="F9" s="386"/>
    </row>
    <row r="10" spans="1:8" ht="16.5" thickBot="1" x14ac:dyDescent="0.3">
      <c r="A10" s="511">
        <v>1</v>
      </c>
      <c r="B10" s="512" t="s">
        <v>24</v>
      </c>
      <c r="C10" s="513"/>
      <c r="D10" s="514">
        <f>'1- თეთრი კარკასი-მოლი'!I4</f>
        <v>456866.44457764254</v>
      </c>
      <c r="E10" s="514">
        <f t="shared" ref="E10" si="0">D10/$E$6</f>
        <v>65.523111117465874</v>
      </c>
      <c r="F10" s="515">
        <f>D10/$D$16</f>
        <v>0.4355623563554632</v>
      </c>
    </row>
    <row r="11" spans="1:8" ht="23.25" customHeight="1" thickBot="1" x14ac:dyDescent="0.3">
      <c r="A11" s="384" t="s">
        <v>25</v>
      </c>
      <c r="B11" s="385"/>
      <c r="C11" s="385"/>
      <c r="D11" s="385"/>
      <c r="E11" s="385"/>
      <c r="F11" s="386"/>
    </row>
    <row r="12" spans="1:8" x14ac:dyDescent="0.25">
      <c r="A12" s="389">
        <v>2</v>
      </c>
      <c r="B12" s="516" t="s">
        <v>171</v>
      </c>
      <c r="C12" s="513"/>
      <c r="D12" s="514">
        <f>'2- მოპირკეთება'!I4</f>
        <v>303027.46353036829</v>
      </c>
      <c r="E12" s="517">
        <f t="shared" ref="E12" si="1">D12/$E$6</f>
        <v>43.459751531762656</v>
      </c>
      <c r="F12" s="518">
        <f>D12/$D$16</f>
        <v>0.28889702367553871</v>
      </c>
    </row>
    <row r="13" spans="1:8" x14ac:dyDescent="0.25">
      <c r="A13" s="389">
        <v>3</v>
      </c>
      <c r="B13" s="519" t="s">
        <v>26</v>
      </c>
      <c r="C13" s="513"/>
      <c r="D13" s="514">
        <f>'3-ფასადი'!I4</f>
        <v>196627.44723856199</v>
      </c>
      <c r="E13" s="517">
        <f>D13/$E$6</f>
        <v>28.200018248366746</v>
      </c>
      <c r="F13" s="515">
        <f>D13/$D$16</f>
        <v>0.18745853467650064</v>
      </c>
    </row>
    <row r="14" spans="1:8" ht="16.5" thickBot="1" x14ac:dyDescent="0.3">
      <c r="A14" s="389">
        <v>4</v>
      </c>
      <c r="B14" s="519" t="s">
        <v>27</v>
      </c>
      <c r="C14" s="513"/>
      <c r="D14" s="514">
        <f>'4-კარები'!I4</f>
        <v>92390.328391296003</v>
      </c>
      <c r="E14" s="517">
        <f t="shared" ref="E14" si="2">D14/$E$6</f>
        <v>13.250484523892952</v>
      </c>
      <c r="F14" s="515">
        <f>D14/$D$16</f>
        <v>8.8082085292497378E-2</v>
      </c>
    </row>
    <row r="15" spans="1:8" ht="16.5" thickBot="1" x14ac:dyDescent="0.3">
      <c r="A15" s="520"/>
      <c r="B15" s="521"/>
      <c r="C15" s="521"/>
      <c r="D15" s="521"/>
      <c r="E15" s="521"/>
      <c r="F15" s="522"/>
      <c r="H15" s="539"/>
    </row>
    <row r="16" spans="1:8" ht="21" customHeight="1" x14ac:dyDescent="0.25">
      <c r="A16" s="511"/>
      <c r="B16" s="390" t="s">
        <v>29</v>
      </c>
      <c r="C16" s="526"/>
      <c r="D16" s="523">
        <f>SUM(D9:D14)</f>
        <v>1048911.6837378689</v>
      </c>
      <c r="E16" s="524">
        <f>D16/$E$6</f>
        <v>150.43336542148825</v>
      </c>
      <c r="F16" s="525"/>
    </row>
    <row r="17" spans="1:9" x14ac:dyDescent="0.25">
      <c r="A17" s="389"/>
      <c r="B17" s="389"/>
      <c r="C17" s="527">
        <v>2.46</v>
      </c>
      <c r="D17" s="528"/>
      <c r="E17" s="528"/>
      <c r="F17" s="529"/>
    </row>
    <row r="18" spans="1:9" ht="19.5" thickBot="1" x14ac:dyDescent="0.3">
      <c r="A18" s="530"/>
      <c r="B18" s="531"/>
      <c r="C18" s="532"/>
      <c r="D18" s="533">
        <f>D16*C17</f>
        <v>2580322.7419951577</v>
      </c>
      <c r="E18" s="533">
        <f>D18/$E$6</f>
        <v>370.06607893686106</v>
      </c>
      <c r="F18" s="534"/>
    </row>
    <row r="19" spans="1:9" x14ac:dyDescent="0.25">
      <c r="A19" s="535"/>
      <c r="C19" s="535"/>
      <c r="I19" s="536"/>
    </row>
    <row r="20" spans="1:9" x14ac:dyDescent="0.25">
      <c r="A20" s="535"/>
      <c r="D20" s="536"/>
    </row>
    <row r="21" spans="1:9" ht="18" x14ac:dyDescent="0.25">
      <c r="A21" s="535"/>
      <c r="B21" s="537"/>
    </row>
    <row r="22" spans="1:9" x14ac:dyDescent="0.25">
      <c r="A22" s="535"/>
    </row>
    <row r="23" spans="1:9" x14ac:dyDescent="0.25">
      <c r="A23" s="535"/>
      <c r="B23" s="484" t="s">
        <v>197</v>
      </c>
      <c r="D23" s="536"/>
    </row>
    <row r="24" spans="1:9" x14ac:dyDescent="0.25">
      <c r="D24" s="536"/>
    </row>
    <row r="25" spans="1:9" x14ac:dyDescent="0.25">
      <c r="D25" s="536"/>
    </row>
    <row r="27" spans="1:9" x14ac:dyDescent="0.25">
      <c r="D27" s="538"/>
    </row>
    <row r="28" spans="1:9" x14ac:dyDescent="0.25">
      <c r="D28" s="539"/>
    </row>
    <row r="29" spans="1:9" x14ac:dyDescent="0.25">
      <c r="D29" s="539"/>
    </row>
    <row r="30" spans="1:9" x14ac:dyDescent="0.25">
      <c r="D30" s="539"/>
    </row>
    <row r="31" spans="1:9" x14ac:dyDescent="0.25">
      <c r="D31" s="539"/>
    </row>
    <row r="32" spans="1:9" x14ac:dyDescent="0.25">
      <c r="D32" s="539"/>
    </row>
    <row r="33" spans="4:4" x14ac:dyDescent="0.25">
      <c r="D33" s="539"/>
    </row>
    <row r="34" spans="4:4" x14ac:dyDescent="0.25">
      <c r="D34" s="539"/>
    </row>
    <row r="35" spans="4:4" x14ac:dyDescent="0.25">
      <c r="D35" s="539"/>
    </row>
  </sheetData>
  <mergeCells count="5">
    <mergeCell ref="A2:C2"/>
    <mergeCell ref="A4:B4"/>
    <mergeCell ref="E5:F5"/>
    <mergeCell ref="E6:F6"/>
    <mergeCell ref="A8:F8"/>
  </mergeCells>
  <phoneticPr fontId="19" type="noConversion"/>
  <pageMargins left="0.41176470588235292" right="0.31" top="1" bottom="1" header="0.5" footer="0.5"/>
  <pageSetup paperSize="9" scale="71" orientation="portrait" horizontalDpi="4294967292" verticalDpi="4294967292" r:id="rId1"/>
  <headerFooter>
    <oddFooter>&amp;L&amp;"Calibri,Regular"&amp;K000000For any queries please contact at:    cmc@cmconsulting.ge &amp;R&amp;"Calibri,Regular"&amp;K000000&amp;N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P240"/>
  <sheetViews>
    <sheetView showGridLines="0" tabSelected="1" topLeftCell="A224" zoomScale="85" zoomScaleNormal="85" zoomScalePageLayoutView="110" workbookViewId="0">
      <selection activeCell="D23" sqref="D23"/>
    </sheetView>
  </sheetViews>
  <sheetFormatPr defaultColWidth="8.875" defaultRowHeight="11.25" outlineLevelRow="1" x14ac:dyDescent="0.25"/>
  <cols>
    <col min="1" max="1" width="3.5" style="6" bestFit="1" customWidth="1"/>
    <col min="2" max="2" width="9.875" style="6" bestFit="1" customWidth="1"/>
    <col min="3" max="3" width="53" style="6" customWidth="1"/>
    <col min="4" max="4" width="8.125" style="6" bestFit="1" customWidth="1"/>
    <col min="5" max="5" width="9.375" style="6" customWidth="1"/>
    <col min="6" max="6" width="9.375" style="10" customWidth="1"/>
    <col min="7" max="7" width="9.875" style="89" bestFit="1" customWidth="1"/>
    <col min="8" max="8" width="13.875" style="10" customWidth="1"/>
    <col min="9" max="9" width="13.5" style="89" customWidth="1"/>
    <col min="10" max="10" width="13.875" style="10" customWidth="1"/>
    <col min="11" max="11" width="12.375" style="104" bestFit="1" customWidth="1"/>
    <col min="12" max="12" width="12.5" style="112" customWidth="1"/>
    <col min="13" max="13" width="13.25" style="112" customWidth="1"/>
    <col min="14" max="14" width="5.25" style="6" customWidth="1"/>
    <col min="15" max="15" width="9.875" style="150" bestFit="1" customWidth="1"/>
    <col min="16" max="16" width="13.5" style="89" customWidth="1"/>
    <col min="17" max="16384" width="8.875" style="6"/>
  </cols>
  <sheetData>
    <row r="1" spans="1:16" ht="18.75" thickBot="1" x14ac:dyDescent="0.3">
      <c r="A1" s="1"/>
      <c r="B1" s="2"/>
      <c r="C1" s="547" t="str">
        <f>TOTAL!A2</f>
        <v>ევექსი ლაბორატორია</v>
      </c>
      <c r="D1" s="547"/>
      <c r="E1" s="547"/>
      <c r="F1" s="5"/>
      <c r="G1" s="85"/>
      <c r="H1" s="5"/>
      <c r="I1" s="299"/>
      <c r="J1" s="163"/>
      <c r="K1" s="236"/>
      <c r="L1" s="111"/>
      <c r="M1" s="111"/>
      <c r="O1" s="146"/>
      <c r="P1" s="85"/>
    </row>
    <row r="2" spans="1:16" ht="16.5" thickBot="1" x14ac:dyDescent="0.3">
      <c r="A2" s="567" t="s">
        <v>44</v>
      </c>
      <c r="B2" s="567"/>
      <c r="C2" s="568"/>
      <c r="D2" s="4"/>
      <c r="E2" s="1"/>
      <c r="F2" s="5"/>
      <c r="G2" s="85"/>
      <c r="H2" s="233"/>
      <c r="I2" s="556"/>
      <c r="J2" s="571"/>
      <c r="K2" s="557"/>
      <c r="L2" s="104"/>
      <c r="M2" s="104"/>
      <c r="O2" s="146"/>
      <c r="P2" s="6"/>
    </row>
    <row r="3" spans="1:16" ht="23.25" thickBot="1" x14ac:dyDescent="0.3">
      <c r="A3" s="572"/>
      <c r="B3" s="572"/>
      <c r="C3" s="43"/>
      <c r="E3" s="43"/>
      <c r="F3" s="43"/>
      <c r="G3" s="86"/>
      <c r="H3" s="234"/>
      <c r="I3" s="391" t="s">
        <v>41</v>
      </c>
      <c r="J3" s="392" t="s">
        <v>42</v>
      </c>
      <c r="K3" s="393" t="s">
        <v>43</v>
      </c>
      <c r="L3" s="104"/>
      <c r="M3" s="104"/>
      <c r="O3" s="147"/>
      <c r="P3" s="6"/>
    </row>
    <row r="4" spans="1:16" ht="15.75" thickBot="1" x14ac:dyDescent="0.3">
      <c r="A4" s="1"/>
      <c r="B4" s="2"/>
      <c r="C4" s="61"/>
      <c r="D4" s="45"/>
      <c r="E4" s="44"/>
      <c r="F4" s="44"/>
      <c r="G4" s="87"/>
      <c r="H4" s="235"/>
      <c r="I4" s="238">
        <f>K238</f>
        <v>456866.44457764254</v>
      </c>
      <c r="J4" s="239">
        <f>I4*K4</f>
        <v>1123891.4536610006</v>
      </c>
      <c r="K4" s="323">
        <f>TOTAL!C17</f>
        <v>2.46</v>
      </c>
      <c r="L4" s="104"/>
      <c r="M4" s="104"/>
      <c r="O4" s="148"/>
      <c r="P4" s="6"/>
    </row>
    <row r="5" spans="1:16" x14ac:dyDescent="0.25">
      <c r="A5" s="1"/>
      <c r="B5" s="2"/>
      <c r="C5" s="1"/>
      <c r="D5" s="4"/>
      <c r="E5" s="4"/>
      <c r="F5" s="3"/>
      <c r="G5" s="88"/>
      <c r="H5" s="3"/>
      <c r="I5" s="88"/>
      <c r="J5" s="5"/>
      <c r="K5" s="103"/>
      <c r="L5" s="58"/>
      <c r="M5" s="58"/>
      <c r="O5" s="149"/>
      <c r="P5" s="6"/>
    </row>
    <row r="6" spans="1:16" ht="12" thickBot="1" x14ac:dyDescent="0.3"/>
    <row r="7" spans="1:16" ht="15.75" customHeight="1" thickBot="1" x14ac:dyDescent="0.3">
      <c r="A7" s="573" t="s">
        <v>0</v>
      </c>
      <c r="B7" s="575" t="s">
        <v>40</v>
      </c>
      <c r="C7" s="257" t="s">
        <v>31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558" t="s">
        <v>94</v>
      </c>
      <c r="P7" s="560" t="s">
        <v>95</v>
      </c>
    </row>
    <row r="8" spans="1:16" ht="12" thickBot="1" x14ac:dyDescent="0.3">
      <c r="A8" s="574"/>
      <c r="B8" s="576"/>
      <c r="C8" s="225"/>
      <c r="D8" s="578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66"/>
      <c r="L8" s="566"/>
      <c r="M8" s="566"/>
      <c r="O8" s="559"/>
      <c r="P8" s="561"/>
    </row>
    <row r="9" spans="1:16" ht="12" thickBot="1" x14ac:dyDescent="0.3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2" thickBot="1" x14ac:dyDescent="0.3">
      <c r="A10" s="231"/>
      <c r="B10" s="51"/>
      <c r="C10" s="51"/>
      <c r="D10" s="229"/>
      <c r="E10" s="231"/>
      <c r="F10" s="51"/>
      <c r="G10" s="297"/>
      <c r="H10" s="51"/>
      <c r="I10" s="298"/>
      <c r="J10" s="231"/>
      <c r="K10" s="105"/>
      <c r="L10" s="105"/>
      <c r="M10" s="105"/>
      <c r="O10" s="152"/>
      <c r="P10" s="297"/>
    </row>
    <row r="11" spans="1:16" ht="29.1" customHeight="1" thickBot="1" x14ac:dyDescent="0.3">
      <c r="A11" s="579" t="s">
        <v>22</v>
      </c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1"/>
      <c r="O11" s="407"/>
      <c r="P11" s="408"/>
    </row>
    <row r="12" spans="1:16" s="5" customFormat="1" x14ac:dyDescent="0.25">
      <c r="A12" s="417">
        <v>1</v>
      </c>
      <c r="B12" s="259"/>
      <c r="C12" s="284" t="s">
        <v>186</v>
      </c>
      <c r="D12" s="244" t="s">
        <v>60</v>
      </c>
      <c r="E12" s="244"/>
      <c r="F12" s="241">
        <f>SUM(F13:F18)</f>
        <v>1541.6</v>
      </c>
      <c r="G12" s="275"/>
      <c r="H12" s="241"/>
      <c r="I12" s="275">
        <v>4</v>
      </c>
      <c r="J12" s="241">
        <f>F12*I12</f>
        <v>6166.4</v>
      </c>
      <c r="K12" s="106">
        <f>H12+J12</f>
        <v>6166.4</v>
      </c>
      <c r="L12" s="113">
        <f>SUM(K12:K21)</f>
        <v>13230.011200000001</v>
      </c>
      <c r="M12" s="113">
        <f>L12/F12</f>
        <v>8.5820000000000007</v>
      </c>
      <c r="O12" s="145"/>
      <c r="P12" s="216"/>
    </row>
    <row r="13" spans="1:16" s="5" customFormat="1" outlineLevel="1" x14ac:dyDescent="0.25">
      <c r="A13" s="418"/>
      <c r="B13" s="72"/>
      <c r="C13" s="277" t="s">
        <v>136</v>
      </c>
      <c r="D13" s="245" t="s">
        <v>60</v>
      </c>
      <c r="E13" s="75"/>
      <c r="F13" s="248"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344" customFormat="1" outlineLevel="1" x14ac:dyDescent="0.25">
      <c r="A14" s="418"/>
      <c r="B14" s="72"/>
      <c r="C14" s="277" t="s">
        <v>137</v>
      </c>
      <c r="D14" s="245" t="s">
        <v>60</v>
      </c>
      <c r="E14" s="75"/>
      <c r="F14" s="248"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344" customFormat="1" outlineLevel="1" x14ac:dyDescent="0.25">
      <c r="A15" s="418"/>
      <c r="B15" s="72"/>
      <c r="C15" s="277" t="s">
        <v>138</v>
      </c>
      <c r="D15" s="245" t="s">
        <v>60</v>
      </c>
      <c r="E15" s="75"/>
      <c r="F15" s="248"/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5" customFormat="1" outlineLevel="1" x14ac:dyDescent="0.25">
      <c r="A16" s="418"/>
      <c r="B16" s="72"/>
      <c r="C16" s="277" t="s">
        <v>139</v>
      </c>
      <c r="D16" s="245" t="s">
        <v>60</v>
      </c>
      <c r="E16" s="75"/>
      <c r="F16" s="248"/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5" customFormat="1" outlineLevel="1" x14ac:dyDescent="0.25">
      <c r="A17" s="418"/>
      <c r="B17" s="72"/>
      <c r="C17" s="277" t="s">
        <v>140</v>
      </c>
      <c r="D17" s="245" t="s">
        <v>60</v>
      </c>
      <c r="E17" s="75"/>
      <c r="F17" s="248"/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5" customFormat="1" outlineLevel="1" x14ac:dyDescent="0.25">
      <c r="A18" s="418"/>
      <c r="B18" s="72"/>
      <c r="C18" s="277" t="s">
        <v>141</v>
      </c>
      <c r="D18" s="245" t="s">
        <v>60</v>
      </c>
      <c r="E18" s="75"/>
      <c r="F18" s="248"/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s="344" customFormat="1" x14ac:dyDescent="0.25">
      <c r="A19" s="418"/>
      <c r="B19" s="72"/>
      <c r="C19" s="301" t="s">
        <v>187</v>
      </c>
      <c r="D19" s="245" t="s">
        <v>54</v>
      </c>
      <c r="E19" s="370">
        <f>0.07*1.03</f>
        <v>7.2100000000000011E-2</v>
      </c>
      <c r="F19" s="242">
        <f>$F$12*E19</f>
        <v>111.14936000000002</v>
      </c>
      <c r="G19" s="302">
        <v>20</v>
      </c>
      <c r="H19" s="308">
        <f>G19*F19</f>
        <v>2222.9872000000005</v>
      </c>
      <c r="I19" s="483"/>
      <c r="J19" s="308"/>
      <c r="K19" s="204">
        <f>J19+H19</f>
        <v>2222.9872000000005</v>
      </c>
      <c r="L19" s="114"/>
      <c r="M19" s="114"/>
      <c r="O19" s="346"/>
      <c r="P19" s="483"/>
    </row>
    <row r="20" spans="1:16" x14ac:dyDescent="0.25">
      <c r="A20" s="419"/>
      <c r="B20" s="73"/>
      <c r="C20" s="169" t="s">
        <v>65</v>
      </c>
      <c r="D20" s="206" t="s">
        <v>60</v>
      </c>
      <c r="E20" s="300">
        <v>1.1000000000000001</v>
      </c>
      <c r="F20" s="242">
        <f>E20*F12</f>
        <v>1695.76</v>
      </c>
      <c r="G20" s="302">
        <v>1</v>
      </c>
      <c r="H20" s="250">
        <f>G20*F20</f>
        <v>1695.76</v>
      </c>
      <c r="I20" s="253"/>
      <c r="J20" s="242"/>
      <c r="K20" s="107">
        <f>J20+H20</f>
        <v>1695.76</v>
      </c>
      <c r="L20" s="115"/>
      <c r="M20" s="115"/>
      <c r="O20" s="153"/>
      <c r="P20" s="213"/>
    </row>
    <row r="21" spans="1:16" ht="12" thickBot="1" x14ac:dyDescent="0.3">
      <c r="A21" s="419"/>
      <c r="B21" s="73"/>
      <c r="C21" s="169" t="s">
        <v>69</v>
      </c>
      <c r="D21" s="206" t="s">
        <v>54</v>
      </c>
      <c r="E21" s="300">
        <f>0.04*1.02</f>
        <v>4.0800000000000003E-2</v>
      </c>
      <c r="F21" s="242">
        <f>E21*F12</f>
        <v>62.897280000000002</v>
      </c>
      <c r="G21" s="302">
        <v>50</v>
      </c>
      <c r="H21" s="250">
        <f>G21*F21</f>
        <v>3144.864</v>
      </c>
      <c r="I21" s="253"/>
      <c r="J21" s="242"/>
      <c r="K21" s="107">
        <f>J21+H21</f>
        <v>3144.864</v>
      </c>
      <c r="L21" s="115"/>
      <c r="M21" s="115"/>
      <c r="O21" s="404"/>
      <c r="P21" s="203"/>
    </row>
    <row r="22" spans="1:16" s="344" customFormat="1" x14ac:dyDescent="0.25">
      <c r="A22" s="417">
        <v>2</v>
      </c>
      <c r="B22" s="259"/>
      <c r="C22" s="284" t="s">
        <v>67</v>
      </c>
      <c r="D22" s="244" t="s">
        <v>60</v>
      </c>
      <c r="E22" s="244"/>
      <c r="F22" s="241">
        <f>SUM(F23:F28)</f>
        <v>201</v>
      </c>
      <c r="G22" s="275"/>
      <c r="H22" s="241"/>
      <c r="I22" s="275">
        <v>6</v>
      </c>
      <c r="J22" s="241">
        <f>F22*I22</f>
        <v>1206</v>
      </c>
      <c r="K22" s="106">
        <f>H22+J22</f>
        <v>1206</v>
      </c>
      <c r="L22" s="113">
        <f>SUM(K22:K32)</f>
        <v>3232.0487999999996</v>
      </c>
      <c r="M22" s="113">
        <f>L22/F22</f>
        <v>16.079844776119401</v>
      </c>
      <c r="O22" s="145"/>
      <c r="P22" s="216"/>
    </row>
    <row r="23" spans="1:16" s="344" customFormat="1" outlineLevel="1" x14ac:dyDescent="0.25">
      <c r="A23" s="418"/>
      <c r="B23" s="72"/>
      <c r="C23" s="277" t="s">
        <v>136</v>
      </c>
      <c r="D23" s="245" t="s">
        <v>60</v>
      </c>
      <c r="E23" s="75"/>
      <c r="F23" s="248"/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344" customFormat="1" outlineLevel="1" x14ac:dyDescent="0.25">
      <c r="A24" s="418"/>
      <c r="B24" s="72"/>
      <c r="C24" s="277" t="s">
        <v>137</v>
      </c>
      <c r="D24" s="245" t="s">
        <v>60</v>
      </c>
      <c r="E24" s="75"/>
      <c r="F24" s="248">
        <v>10.7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344" customFormat="1" outlineLevel="1" x14ac:dyDescent="0.25">
      <c r="A25" s="418"/>
      <c r="B25" s="72"/>
      <c r="C25" s="277" t="s">
        <v>138</v>
      </c>
      <c r="D25" s="245" t="s">
        <v>60</v>
      </c>
      <c r="E25" s="75"/>
      <c r="F25" s="248">
        <v>94.9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344" customFormat="1" outlineLevel="1" x14ac:dyDescent="0.25">
      <c r="A26" s="418"/>
      <c r="B26" s="72"/>
      <c r="C26" s="277" t="s">
        <v>139</v>
      </c>
      <c r="D26" s="245" t="s">
        <v>60</v>
      </c>
      <c r="E26" s="75"/>
      <c r="F26" s="248">
        <v>24.1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 s="344" customFormat="1" outlineLevel="1" x14ac:dyDescent="0.25">
      <c r="A27" s="418"/>
      <c r="B27" s="72"/>
      <c r="C27" s="277" t="s">
        <v>140</v>
      </c>
      <c r="D27" s="245" t="s">
        <v>60</v>
      </c>
      <c r="E27" s="75"/>
      <c r="F27" s="248">
        <v>14.6</v>
      </c>
      <c r="G27" s="166"/>
      <c r="H27" s="237"/>
      <c r="I27" s="166"/>
      <c r="J27" s="237"/>
      <c r="K27" s="107"/>
      <c r="L27" s="114"/>
      <c r="M27" s="114"/>
      <c r="O27" s="153"/>
      <c r="P27" s="215"/>
    </row>
    <row r="28" spans="1:16" s="344" customFormat="1" outlineLevel="1" x14ac:dyDescent="0.25">
      <c r="A28" s="418"/>
      <c r="B28" s="72"/>
      <c r="C28" s="277" t="s">
        <v>141</v>
      </c>
      <c r="D28" s="245" t="s">
        <v>60</v>
      </c>
      <c r="E28" s="75"/>
      <c r="F28" s="248">
        <v>56.7</v>
      </c>
      <c r="G28" s="166"/>
      <c r="H28" s="237"/>
      <c r="I28" s="166"/>
      <c r="J28" s="237"/>
      <c r="K28" s="107"/>
      <c r="L28" s="114"/>
      <c r="M28" s="114"/>
      <c r="O28" s="153"/>
      <c r="P28" s="215"/>
    </row>
    <row r="29" spans="1:16" s="344" customFormat="1" x14ac:dyDescent="0.25">
      <c r="A29" s="418"/>
      <c r="B29" s="72"/>
      <c r="C29" s="301" t="s">
        <v>68</v>
      </c>
      <c r="D29" s="245" t="s">
        <v>54</v>
      </c>
      <c r="E29" s="370">
        <f>0.03*1.03</f>
        <v>3.09E-2</v>
      </c>
      <c r="F29" s="242">
        <f>$F$12*E29</f>
        <v>47.635439999999996</v>
      </c>
      <c r="G29" s="302">
        <v>20</v>
      </c>
      <c r="H29" s="308">
        <f>G29*F29</f>
        <v>952.70879999999988</v>
      </c>
      <c r="I29" s="483"/>
      <c r="J29" s="308"/>
      <c r="K29" s="204">
        <f>J29+H29</f>
        <v>952.70879999999988</v>
      </c>
      <c r="L29" s="114"/>
      <c r="M29" s="114"/>
      <c r="O29" s="346"/>
      <c r="P29" s="483"/>
    </row>
    <row r="30" spans="1:16" x14ac:dyDescent="0.25">
      <c r="A30" s="419"/>
      <c r="B30" s="73"/>
      <c r="C30" s="169" t="s">
        <v>65</v>
      </c>
      <c r="D30" s="206" t="s">
        <v>60</v>
      </c>
      <c r="E30" s="300">
        <v>1.1000000000000001</v>
      </c>
      <c r="F30" s="242">
        <f>E30*F22</f>
        <v>221.10000000000002</v>
      </c>
      <c r="G30" s="302">
        <v>1</v>
      </c>
      <c r="H30" s="250">
        <f>G30*F30</f>
        <v>221.10000000000002</v>
      </c>
      <c r="I30" s="253"/>
      <c r="J30" s="242"/>
      <c r="K30" s="107">
        <f>J30+H30</f>
        <v>221.10000000000002</v>
      </c>
      <c r="L30" s="115"/>
      <c r="M30" s="115"/>
      <c r="O30" s="153"/>
      <c r="P30" s="213"/>
    </row>
    <row r="31" spans="1:16" x14ac:dyDescent="0.25">
      <c r="A31" s="419"/>
      <c r="B31" s="73"/>
      <c r="C31" s="301" t="s">
        <v>70</v>
      </c>
      <c r="D31" s="245" t="s">
        <v>60</v>
      </c>
      <c r="E31" s="300">
        <v>1.1000000000000001</v>
      </c>
      <c r="F31" s="242">
        <f>E31*F22</f>
        <v>221.10000000000002</v>
      </c>
      <c r="G31" s="253">
        <v>2</v>
      </c>
      <c r="H31" s="250">
        <f>G31*F31</f>
        <v>442.20000000000005</v>
      </c>
      <c r="I31" s="253"/>
      <c r="J31" s="242"/>
      <c r="K31" s="107">
        <f>H31+J31</f>
        <v>442.20000000000005</v>
      </c>
      <c r="L31" s="115"/>
      <c r="M31" s="115"/>
      <c r="O31" s="153"/>
      <c r="P31" s="213"/>
    </row>
    <row r="32" spans="1:16" ht="12" thickBot="1" x14ac:dyDescent="0.3">
      <c r="A32" s="419"/>
      <c r="B32" s="73"/>
      <c r="C32" s="169" t="s">
        <v>69</v>
      </c>
      <c r="D32" s="206" t="s">
        <v>54</v>
      </c>
      <c r="E32" s="300">
        <f>0.04*1.02</f>
        <v>4.0800000000000003E-2</v>
      </c>
      <c r="F32" s="242">
        <f>E32*F22</f>
        <v>8.200800000000001</v>
      </c>
      <c r="G32" s="302">
        <v>50</v>
      </c>
      <c r="H32" s="250">
        <f>G32*F32</f>
        <v>410.04000000000008</v>
      </c>
      <c r="I32" s="253"/>
      <c r="J32" s="242"/>
      <c r="K32" s="107">
        <f>J32+H32</f>
        <v>410.04000000000008</v>
      </c>
      <c r="L32" s="115"/>
      <c r="M32" s="115"/>
      <c r="O32" s="404"/>
      <c r="P32" s="203"/>
    </row>
    <row r="33" spans="1:16" s="344" customFormat="1" x14ac:dyDescent="0.25">
      <c r="A33" s="417">
        <v>3</v>
      </c>
      <c r="B33" s="259"/>
      <c r="C33" s="284" t="s">
        <v>130</v>
      </c>
      <c r="D33" s="244" t="s">
        <v>60</v>
      </c>
      <c r="E33" s="244"/>
      <c r="F33" s="241">
        <f>SUM(F34:F39)</f>
        <v>2923.8</v>
      </c>
      <c r="G33" s="275"/>
      <c r="H33" s="241"/>
      <c r="I33" s="275">
        <v>3</v>
      </c>
      <c r="J33" s="241">
        <f>F33*I33</f>
        <v>8771.4000000000015</v>
      </c>
      <c r="K33" s="106">
        <f>H33+J33</f>
        <v>8771.4000000000015</v>
      </c>
      <c r="L33" s="113">
        <f>SUM(K33:K43)</f>
        <v>25044.820800000001</v>
      </c>
      <c r="M33" s="113">
        <f>L33/F33</f>
        <v>8.5658460907038787</v>
      </c>
      <c r="O33" s="145"/>
      <c r="P33" s="216"/>
    </row>
    <row r="34" spans="1:16" s="344" customFormat="1" outlineLevel="1" x14ac:dyDescent="0.25">
      <c r="A34" s="418"/>
      <c r="B34" s="72"/>
      <c r="C34" s="277" t="str">
        <f t="shared" ref="C34:C39" si="0">C13</f>
        <v>სართული -2</v>
      </c>
      <c r="D34" s="245" t="s">
        <v>60</v>
      </c>
      <c r="E34" s="75"/>
      <c r="F34" s="248"/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6" s="344" customFormat="1" outlineLevel="1" x14ac:dyDescent="0.25">
      <c r="A35" s="418"/>
      <c r="B35" s="72"/>
      <c r="C35" s="277" t="str">
        <f t="shared" si="0"/>
        <v>სართული -1</v>
      </c>
      <c r="D35" s="245" t="s">
        <v>60</v>
      </c>
      <c r="E35" s="75"/>
      <c r="F35" s="248"/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6" s="344" customFormat="1" outlineLevel="1" x14ac:dyDescent="0.25">
      <c r="A36" s="418"/>
      <c r="B36" s="72"/>
      <c r="C36" s="277" t="str">
        <f t="shared" si="0"/>
        <v>სართული 1</v>
      </c>
      <c r="D36" s="245" t="s">
        <v>60</v>
      </c>
      <c r="E36" s="75"/>
      <c r="F36" s="248">
        <v>467.6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6" s="344" customFormat="1" outlineLevel="1" x14ac:dyDescent="0.25">
      <c r="A37" s="418"/>
      <c r="B37" s="72"/>
      <c r="C37" s="277" t="str">
        <f t="shared" si="0"/>
        <v>სართული 2</v>
      </c>
      <c r="D37" s="245" t="s">
        <v>60</v>
      </c>
      <c r="E37" s="75"/>
      <c r="F37" s="248">
        <v>836.2</v>
      </c>
      <c r="G37" s="166"/>
      <c r="H37" s="237"/>
      <c r="I37" s="166"/>
      <c r="J37" s="237"/>
      <c r="K37" s="107"/>
      <c r="L37" s="114"/>
      <c r="M37" s="114"/>
      <c r="O37" s="153"/>
      <c r="P37" s="215"/>
    </row>
    <row r="38" spans="1:16" s="344" customFormat="1" outlineLevel="1" x14ac:dyDescent="0.25">
      <c r="A38" s="418"/>
      <c r="B38" s="72"/>
      <c r="C38" s="277" t="str">
        <f t="shared" si="0"/>
        <v>სართული 3</v>
      </c>
      <c r="D38" s="245" t="s">
        <v>60</v>
      </c>
      <c r="E38" s="75"/>
      <c r="F38" s="248">
        <v>832.8</v>
      </c>
      <c r="G38" s="166"/>
      <c r="H38" s="237"/>
      <c r="I38" s="166"/>
      <c r="J38" s="237"/>
      <c r="K38" s="107"/>
      <c r="L38" s="114"/>
      <c r="M38" s="114"/>
      <c r="O38" s="153"/>
      <c r="P38" s="215"/>
    </row>
    <row r="39" spans="1:16" s="344" customFormat="1" outlineLevel="1" x14ac:dyDescent="0.25">
      <c r="A39" s="418"/>
      <c r="B39" s="72"/>
      <c r="C39" s="277" t="str">
        <f t="shared" si="0"/>
        <v>სართული 4</v>
      </c>
      <c r="D39" s="245" t="s">
        <v>60</v>
      </c>
      <c r="E39" s="75"/>
      <c r="F39" s="248">
        <v>787.2</v>
      </c>
      <c r="G39" s="166"/>
      <c r="H39" s="237"/>
      <c r="I39" s="166"/>
      <c r="J39" s="237"/>
      <c r="K39" s="107"/>
      <c r="L39" s="114"/>
      <c r="M39" s="114"/>
      <c r="O39" s="153"/>
      <c r="P39" s="215"/>
    </row>
    <row r="40" spans="1:16" s="344" customFormat="1" x14ac:dyDescent="0.25">
      <c r="A40" s="418"/>
      <c r="B40" s="72"/>
      <c r="C40" s="301" t="s">
        <v>68</v>
      </c>
      <c r="D40" s="245" t="s">
        <v>54</v>
      </c>
      <c r="E40" s="370">
        <f>0.03*1.03</f>
        <v>3.09E-2</v>
      </c>
      <c r="F40" s="242">
        <f>$F$12*E40</f>
        <v>47.635439999999996</v>
      </c>
      <c r="G40" s="302">
        <v>20</v>
      </c>
      <c r="H40" s="308">
        <f>G40*F40</f>
        <v>952.70879999999988</v>
      </c>
      <c r="I40" s="483"/>
      <c r="J40" s="308"/>
      <c r="K40" s="204">
        <f>J40+H40</f>
        <v>952.70879999999988</v>
      </c>
      <c r="L40" s="114"/>
      <c r="M40" s="114"/>
      <c r="O40" s="346"/>
      <c r="P40" s="483"/>
    </row>
    <row r="41" spans="1:16" x14ac:dyDescent="0.25">
      <c r="A41" s="419"/>
      <c r="B41" s="73"/>
      <c r="C41" s="169" t="s">
        <v>65</v>
      </c>
      <c r="D41" s="206" t="s">
        <v>60</v>
      </c>
      <c r="E41" s="300">
        <v>1.1000000000000001</v>
      </c>
      <c r="F41" s="242">
        <f>E41*F33</f>
        <v>3216.1800000000003</v>
      </c>
      <c r="G41" s="302">
        <v>1</v>
      </c>
      <c r="H41" s="250">
        <f>G41*F41</f>
        <v>3216.1800000000003</v>
      </c>
      <c r="I41" s="253"/>
      <c r="J41" s="242"/>
      <c r="K41" s="107">
        <f>J41+H41</f>
        <v>3216.1800000000003</v>
      </c>
      <c r="L41" s="115"/>
      <c r="M41" s="115"/>
      <c r="O41" s="151"/>
      <c r="P41" s="213"/>
    </row>
    <row r="42" spans="1:16" x14ac:dyDescent="0.25">
      <c r="A42" s="419"/>
      <c r="B42" s="73"/>
      <c r="C42" s="169" t="s">
        <v>149</v>
      </c>
      <c r="D42" s="206" t="s">
        <v>60</v>
      </c>
      <c r="E42" s="300">
        <v>1.05</v>
      </c>
      <c r="F42" s="242">
        <f>E42*F33</f>
        <v>3069.9900000000002</v>
      </c>
      <c r="G42" s="302">
        <v>2</v>
      </c>
      <c r="H42" s="250">
        <f>G42*F42</f>
        <v>6139.9800000000005</v>
      </c>
      <c r="I42" s="253"/>
      <c r="J42" s="242"/>
      <c r="K42" s="107">
        <f>J42+H42</f>
        <v>6139.9800000000005</v>
      </c>
      <c r="L42" s="115"/>
      <c r="M42" s="115"/>
      <c r="O42" s="151"/>
      <c r="P42" s="213"/>
    </row>
    <row r="43" spans="1:16" ht="12" thickBot="1" x14ac:dyDescent="0.3">
      <c r="A43" s="419"/>
      <c r="B43" s="73"/>
      <c r="C43" s="169" t="s">
        <v>69</v>
      </c>
      <c r="D43" s="206" t="s">
        <v>54</v>
      </c>
      <c r="E43" s="300">
        <f>0.04*1.02</f>
        <v>4.0800000000000003E-2</v>
      </c>
      <c r="F43" s="242">
        <f>E43*F33</f>
        <v>119.29104000000001</v>
      </c>
      <c r="G43" s="302">
        <v>50</v>
      </c>
      <c r="H43" s="250">
        <f>G43*F43</f>
        <v>5964.5520000000006</v>
      </c>
      <c r="I43" s="253"/>
      <c r="J43" s="242"/>
      <c r="K43" s="107">
        <f>J43+H43</f>
        <v>5964.5520000000006</v>
      </c>
      <c r="L43" s="115"/>
      <c r="M43" s="115"/>
      <c r="O43" s="496"/>
      <c r="P43" s="497"/>
    </row>
    <row r="44" spans="1:16" s="5" customFormat="1" x14ac:dyDescent="0.25">
      <c r="A44" s="417">
        <v>4</v>
      </c>
      <c r="B44" s="259"/>
      <c r="C44" s="284" t="s">
        <v>157</v>
      </c>
      <c r="D44" s="246" t="s">
        <v>60</v>
      </c>
      <c r="E44" s="244"/>
      <c r="F44" s="241">
        <f>SUM(F45:F50)</f>
        <v>532.29999999999995</v>
      </c>
      <c r="G44" s="275"/>
      <c r="H44" s="241"/>
      <c r="I44" s="275">
        <v>6</v>
      </c>
      <c r="J44" s="241">
        <f>F44*I44</f>
        <v>3193.7999999999997</v>
      </c>
      <c r="K44" s="106">
        <f>H44+J44</f>
        <v>3193.7999999999997</v>
      </c>
      <c r="L44" s="113">
        <f>SUM(K44:K54)</f>
        <v>6365.2433999999994</v>
      </c>
      <c r="M44" s="113">
        <f>L44/F44</f>
        <v>11.958</v>
      </c>
      <c r="O44" s="145"/>
      <c r="P44" s="216"/>
    </row>
    <row r="45" spans="1:16" s="5" customFormat="1" outlineLevel="1" x14ac:dyDescent="0.25">
      <c r="A45" s="418"/>
      <c r="B45" s="72"/>
      <c r="C45" s="277" t="str">
        <f t="shared" ref="C45:C50" si="1">C34</f>
        <v>სართული -2</v>
      </c>
      <c r="D45" s="206" t="s">
        <v>60</v>
      </c>
      <c r="E45" s="75"/>
      <c r="F45" s="248">
        <v>82.5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6" s="344" customFormat="1" outlineLevel="1" x14ac:dyDescent="0.25">
      <c r="A46" s="418"/>
      <c r="B46" s="72"/>
      <c r="C46" s="277" t="str">
        <f t="shared" si="1"/>
        <v>სართული -1</v>
      </c>
      <c r="D46" s="206" t="s">
        <v>60</v>
      </c>
      <c r="E46" s="75"/>
      <c r="F46" s="248">
        <v>82.5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6" s="5" customFormat="1" outlineLevel="1" x14ac:dyDescent="0.25">
      <c r="A47" s="418"/>
      <c r="B47" s="72"/>
      <c r="C47" s="277" t="str">
        <f t="shared" si="1"/>
        <v>სართული 1</v>
      </c>
      <c r="D47" s="206" t="s">
        <v>60</v>
      </c>
      <c r="E47" s="75"/>
      <c r="F47" s="248">
        <v>239.7</v>
      </c>
      <c r="G47" s="166"/>
      <c r="H47" s="237"/>
      <c r="I47" s="166"/>
      <c r="J47" s="237"/>
      <c r="K47" s="107"/>
      <c r="L47" s="114"/>
      <c r="M47" s="114"/>
      <c r="O47" s="153"/>
      <c r="P47" s="215"/>
    </row>
    <row r="48" spans="1:16" s="5" customFormat="1" outlineLevel="1" x14ac:dyDescent="0.25">
      <c r="A48" s="418"/>
      <c r="B48" s="72"/>
      <c r="C48" s="277" t="str">
        <f t="shared" si="1"/>
        <v>სართული 2</v>
      </c>
      <c r="D48" s="206" t="s">
        <v>60</v>
      </c>
      <c r="E48" s="75"/>
      <c r="F48" s="248">
        <v>42.7</v>
      </c>
      <c r="G48" s="166"/>
      <c r="H48" s="237"/>
      <c r="I48" s="166"/>
      <c r="J48" s="237"/>
      <c r="K48" s="107"/>
      <c r="L48" s="114"/>
      <c r="M48" s="114"/>
      <c r="O48" s="153"/>
      <c r="P48" s="215"/>
    </row>
    <row r="49" spans="1:16" s="344" customFormat="1" outlineLevel="1" x14ac:dyDescent="0.25">
      <c r="A49" s="418"/>
      <c r="B49" s="72"/>
      <c r="C49" s="277" t="str">
        <f t="shared" si="1"/>
        <v>სართული 3</v>
      </c>
      <c r="D49" s="206" t="s">
        <v>60</v>
      </c>
      <c r="E49" s="75"/>
      <c r="F49" s="248">
        <v>42.2</v>
      </c>
      <c r="G49" s="166"/>
      <c r="H49" s="237"/>
      <c r="I49" s="166"/>
      <c r="J49" s="237"/>
      <c r="K49" s="107"/>
      <c r="L49" s="114"/>
      <c r="M49" s="114"/>
      <c r="O49" s="153"/>
      <c r="P49" s="215"/>
    </row>
    <row r="50" spans="1:16" s="5" customFormat="1" outlineLevel="1" x14ac:dyDescent="0.25">
      <c r="A50" s="418"/>
      <c r="B50" s="72"/>
      <c r="C50" s="277" t="str">
        <f t="shared" si="1"/>
        <v>სართული 4</v>
      </c>
      <c r="D50" s="206" t="s">
        <v>60</v>
      </c>
      <c r="E50" s="75"/>
      <c r="F50" s="248">
        <v>42.7</v>
      </c>
      <c r="G50" s="166"/>
      <c r="H50" s="237"/>
      <c r="I50" s="166"/>
      <c r="J50" s="237"/>
      <c r="K50" s="107"/>
      <c r="L50" s="114"/>
      <c r="M50" s="114"/>
      <c r="O50" s="153"/>
      <c r="P50" s="215"/>
    </row>
    <row r="51" spans="1:16" s="5" customFormat="1" outlineLevel="1" x14ac:dyDescent="0.25">
      <c r="A51" s="420"/>
      <c r="B51" s="72"/>
      <c r="C51" s="301" t="s">
        <v>68</v>
      </c>
      <c r="D51" s="245" t="s">
        <v>54</v>
      </c>
      <c r="E51" s="370">
        <f>0.03*1.03</f>
        <v>3.09E-2</v>
      </c>
      <c r="F51" s="242">
        <f>($F$44)*E51</f>
        <v>16.448069999999998</v>
      </c>
      <c r="G51" s="253">
        <v>20</v>
      </c>
      <c r="H51" s="250">
        <f>G51*F51</f>
        <v>328.96139999999997</v>
      </c>
      <c r="I51" s="302"/>
      <c r="J51" s="250"/>
      <c r="K51" s="107">
        <f>J51+H51</f>
        <v>328.96139999999997</v>
      </c>
      <c r="L51" s="114"/>
      <c r="M51" s="114"/>
      <c r="O51" s="346"/>
      <c r="P51" s="302"/>
    </row>
    <row r="52" spans="1:16" x14ac:dyDescent="0.25">
      <c r="A52" s="419"/>
      <c r="B52" s="73"/>
      <c r="C52" s="169" t="s">
        <v>65</v>
      </c>
      <c r="D52" s="206" t="s">
        <v>60</v>
      </c>
      <c r="E52" s="300">
        <v>1.1000000000000001</v>
      </c>
      <c r="F52" s="242">
        <f>E52*F44</f>
        <v>585.53</v>
      </c>
      <c r="G52" s="253">
        <v>1</v>
      </c>
      <c r="H52" s="250">
        <f>G52*F52</f>
        <v>585.53</v>
      </c>
      <c r="I52" s="253"/>
      <c r="J52" s="242"/>
      <c r="K52" s="107">
        <f>H52+J52</f>
        <v>585.53</v>
      </c>
      <c r="L52" s="115"/>
      <c r="M52" s="115"/>
      <c r="O52" s="153"/>
      <c r="P52" s="213"/>
    </row>
    <row r="53" spans="1:16" x14ac:dyDescent="0.25">
      <c r="A53" s="419"/>
      <c r="B53" s="73"/>
      <c r="C53" s="301" t="s">
        <v>70</v>
      </c>
      <c r="D53" s="245" t="s">
        <v>60</v>
      </c>
      <c r="E53" s="300">
        <v>1.1000000000000001</v>
      </c>
      <c r="F53" s="242">
        <f>E53*F44</f>
        <v>585.53</v>
      </c>
      <c r="G53" s="253">
        <v>2</v>
      </c>
      <c r="H53" s="250">
        <f>G53*F53</f>
        <v>1171.06</v>
      </c>
      <c r="I53" s="253"/>
      <c r="J53" s="242"/>
      <c r="K53" s="107">
        <f>H53+J53</f>
        <v>1171.06</v>
      </c>
      <c r="L53" s="115"/>
      <c r="M53" s="115"/>
      <c r="O53" s="153"/>
      <c r="P53" s="213"/>
    </row>
    <row r="54" spans="1:16" ht="12" thickBot="1" x14ac:dyDescent="0.3">
      <c r="A54" s="419"/>
      <c r="B54" s="73"/>
      <c r="C54" s="169" t="s">
        <v>69</v>
      </c>
      <c r="D54" s="206" t="s">
        <v>54</v>
      </c>
      <c r="E54" s="300">
        <f>0.04*1.02</f>
        <v>4.0800000000000003E-2</v>
      </c>
      <c r="F54" s="242">
        <f>$F$44*E54</f>
        <v>21.717839999999999</v>
      </c>
      <c r="G54" s="303">
        <v>50</v>
      </c>
      <c r="H54" s="243">
        <f>F54*G54</f>
        <v>1085.8920000000001</v>
      </c>
      <c r="I54" s="303"/>
      <c r="J54" s="243"/>
      <c r="K54" s="201">
        <f>H54+J54</f>
        <v>1085.8920000000001</v>
      </c>
      <c r="L54" s="115"/>
      <c r="M54" s="115"/>
      <c r="O54" s="404"/>
      <c r="P54" s="405"/>
    </row>
    <row r="55" spans="1:16" s="5" customFormat="1" x14ac:dyDescent="0.25">
      <c r="A55" s="417">
        <v>5</v>
      </c>
      <c r="B55" s="259"/>
      <c r="C55" s="284" t="s">
        <v>159</v>
      </c>
      <c r="D55" s="246" t="s">
        <v>60</v>
      </c>
      <c r="E55" s="47"/>
      <c r="F55" s="241">
        <f>SUM(F56:F61)</f>
        <v>36.599999999999994</v>
      </c>
      <c r="G55" s="74"/>
      <c r="H55" s="67"/>
      <c r="I55" s="275">
        <v>6</v>
      </c>
      <c r="J55" s="241">
        <f>F55*I55</f>
        <v>219.59999999999997</v>
      </c>
      <c r="K55" s="106">
        <f>H55+J55</f>
        <v>219.59999999999997</v>
      </c>
      <c r="L55" s="113">
        <f>SUM(K55:K63)</f>
        <v>672.34199999999987</v>
      </c>
      <c r="M55" s="113">
        <f>L55/F55</f>
        <v>18.37</v>
      </c>
      <c r="O55" s="145"/>
      <c r="P55" s="216"/>
    </row>
    <row r="56" spans="1:16" s="344" customFormat="1" outlineLevel="1" x14ac:dyDescent="0.25">
      <c r="A56" s="418"/>
      <c r="B56" s="72"/>
      <c r="C56" s="277" t="str">
        <f>C45</f>
        <v>სართული -2</v>
      </c>
      <c r="D56" s="206" t="s">
        <v>60</v>
      </c>
      <c r="E56" s="75"/>
      <c r="F56" s="248"/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6" s="344" customFormat="1" outlineLevel="1" x14ac:dyDescent="0.25">
      <c r="A57" s="418"/>
      <c r="B57" s="72"/>
      <c r="C57" s="277" t="str">
        <f t="shared" ref="C57:C61" si="2">C46</f>
        <v>სართული -1</v>
      </c>
      <c r="D57" s="206" t="s">
        <v>60</v>
      </c>
      <c r="E57" s="75"/>
      <c r="F57" s="248"/>
      <c r="G57" s="166"/>
      <c r="H57" s="237"/>
      <c r="I57" s="166"/>
      <c r="J57" s="237"/>
      <c r="K57" s="107"/>
      <c r="L57" s="114"/>
      <c r="M57" s="114"/>
      <c r="O57" s="153"/>
      <c r="P57" s="215"/>
    </row>
    <row r="58" spans="1:16" s="344" customFormat="1" outlineLevel="1" x14ac:dyDescent="0.25">
      <c r="A58" s="418"/>
      <c r="B58" s="72"/>
      <c r="C58" s="277" t="str">
        <f t="shared" si="2"/>
        <v>სართული 1</v>
      </c>
      <c r="D58" s="206" t="s">
        <v>60</v>
      </c>
      <c r="E58" s="75"/>
      <c r="F58" s="248"/>
      <c r="G58" s="166"/>
      <c r="H58" s="237"/>
      <c r="I58" s="166"/>
      <c r="J58" s="237"/>
      <c r="K58" s="107"/>
      <c r="L58" s="114"/>
      <c r="M58" s="114"/>
      <c r="O58" s="153"/>
      <c r="P58" s="215"/>
    </row>
    <row r="59" spans="1:16" s="344" customFormat="1" outlineLevel="1" x14ac:dyDescent="0.25">
      <c r="A59" s="418"/>
      <c r="B59" s="72"/>
      <c r="C59" s="277" t="str">
        <f t="shared" si="2"/>
        <v>სართული 2</v>
      </c>
      <c r="D59" s="206" t="s">
        <v>60</v>
      </c>
      <c r="E59" s="75"/>
      <c r="F59" s="248">
        <v>12.2</v>
      </c>
      <c r="G59" s="166"/>
      <c r="H59" s="237"/>
      <c r="I59" s="166"/>
      <c r="J59" s="237"/>
      <c r="K59" s="107"/>
      <c r="L59" s="114"/>
      <c r="M59" s="114"/>
      <c r="O59" s="153"/>
      <c r="P59" s="215"/>
    </row>
    <row r="60" spans="1:16" s="344" customFormat="1" outlineLevel="1" x14ac:dyDescent="0.25">
      <c r="A60" s="418"/>
      <c r="B60" s="72"/>
      <c r="C60" s="277" t="str">
        <f t="shared" si="2"/>
        <v>სართული 3</v>
      </c>
      <c r="D60" s="206" t="s">
        <v>60</v>
      </c>
      <c r="E60" s="75"/>
      <c r="F60" s="248">
        <v>12.7</v>
      </c>
      <c r="G60" s="166"/>
      <c r="H60" s="237"/>
      <c r="I60" s="166"/>
      <c r="J60" s="237"/>
      <c r="K60" s="107"/>
      <c r="L60" s="114"/>
      <c r="M60" s="114"/>
      <c r="O60" s="153"/>
      <c r="P60" s="215"/>
    </row>
    <row r="61" spans="1:16" s="344" customFormat="1" outlineLevel="1" x14ac:dyDescent="0.25">
      <c r="A61" s="418"/>
      <c r="B61" s="72"/>
      <c r="C61" s="277" t="str">
        <f t="shared" si="2"/>
        <v>სართული 4</v>
      </c>
      <c r="D61" s="206" t="s">
        <v>60</v>
      </c>
      <c r="E61" s="75"/>
      <c r="F61" s="248">
        <v>11.7</v>
      </c>
      <c r="G61" s="166"/>
      <c r="H61" s="237"/>
      <c r="I61" s="166"/>
      <c r="J61" s="237"/>
      <c r="K61" s="107"/>
      <c r="L61" s="114"/>
      <c r="M61" s="114"/>
      <c r="O61" s="153"/>
      <c r="P61" s="215"/>
    </row>
    <row r="62" spans="1:16" x14ac:dyDescent="0.25">
      <c r="A62" s="419"/>
      <c r="B62" s="73"/>
      <c r="C62" s="301" t="s">
        <v>71</v>
      </c>
      <c r="D62" s="245" t="s">
        <v>60</v>
      </c>
      <c r="E62" s="300">
        <v>2.2000000000000002</v>
      </c>
      <c r="F62" s="242">
        <f>E62*F55</f>
        <v>80.52</v>
      </c>
      <c r="G62" s="253">
        <v>4</v>
      </c>
      <c r="H62" s="242">
        <f>F62*G62</f>
        <v>322.08</v>
      </c>
      <c r="I62" s="253"/>
      <c r="J62" s="242"/>
      <c r="K62" s="107">
        <f>H62+J62</f>
        <v>322.08</v>
      </c>
      <c r="L62" s="115"/>
      <c r="M62" s="115"/>
      <c r="O62" s="153"/>
      <c r="P62" s="213"/>
    </row>
    <row r="63" spans="1:16" ht="12" thickBot="1" x14ac:dyDescent="0.3">
      <c r="A63" s="419"/>
      <c r="B63" s="73"/>
      <c r="C63" s="169" t="s">
        <v>158</v>
      </c>
      <c r="D63" s="206" t="s">
        <v>54</v>
      </c>
      <c r="E63" s="300">
        <f>0.07*1.02</f>
        <v>7.1400000000000005E-2</v>
      </c>
      <c r="F63" s="242">
        <f>E63*F55</f>
        <v>2.6132399999999998</v>
      </c>
      <c r="G63" s="253">
        <v>50</v>
      </c>
      <c r="H63" s="250">
        <f>G63*F63</f>
        <v>130.66199999999998</v>
      </c>
      <c r="I63" s="253"/>
      <c r="J63" s="242"/>
      <c r="K63" s="107">
        <f>J63+H63</f>
        <v>130.66199999999998</v>
      </c>
      <c r="L63" s="115"/>
      <c r="M63" s="115"/>
      <c r="O63" s="404"/>
      <c r="P63" s="213"/>
    </row>
    <row r="64" spans="1:16" s="344" customFormat="1" x14ac:dyDescent="0.25">
      <c r="A64" s="417">
        <v>6</v>
      </c>
      <c r="B64" s="259"/>
      <c r="C64" s="284" t="s">
        <v>164</v>
      </c>
      <c r="D64" s="246" t="s">
        <v>60</v>
      </c>
      <c r="E64" s="244"/>
      <c r="F64" s="241">
        <v>956</v>
      </c>
      <c r="G64" s="275"/>
      <c r="H64" s="241"/>
      <c r="I64" s="275">
        <v>12</v>
      </c>
      <c r="J64" s="241">
        <f>F64*I64</f>
        <v>11472</v>
      </c>
      <c r="K64" s="106">
        <f>H64+J64</f>
        <v>11472</v>
      </c>
      <c r="L64" s="113">
        <f>SUM(K64:K69)</f>
        <v>25573</v>
      </c>
      <c r="M64" s="113">
        <f>L64/F64</f>
        <v>26.75</v>
      </c>
      <c r="O64" s="145"/>
      <c r="P64" s="216"/>
    </row>
    <row r="65" spans="1:16" s="344" customFormat="1" outlineLevel="1" x14ac:dyDescent="0.25">
      <c r="A65" s="420"/>
      <c r="B65" s="72"/>
      <c r="C65" s="301" t="s">
        <v>166</v>
      </c>
      <c r="D65" s="245" t="s">
        <v>60</v>
      </c>
      <c r="E65" s="370">
        <v>1.05</v>
      </c>
      <c r="F65" s="242">
        <f>E65*F64</f>
        <v>1003.8000000000001</v>
      </c>
      <c r="G65" s="253">
        <v>2</v>
      </c>
      <c r="H65" s="250">
        <f>G65*F65</f>
        <v>2007.6000000000001</v>
      </c>
      <c r="I65" s="302"/>
      <c r="J65" s="250"/>
      <c r="K65" s="107">
        <f>J65+H65</f>
        <v>2007.6000000000001</v>
      </c>
      <c r="L65" s="114"/>
      <c r="M65" s="114"/>
      <c r="O65" s="346"/>
      <c r="P65" s="302"/>
    </row>
    <row r="66" spans="1:16" x14ac:dyDescent="0.25">
      <c r="A66" s="419"/>
      <c r="B66" s="73"/>
      <c r="C66" s="169" t="s">
        <v>65</v>
      </c>
      <c r="D66" s="206" t="s">
        <v>60</v>
      </c>
      <c r="E66" s="300">
        <v>1.1000000000000001</v>
      </c>
      <c r="F66" s="242">
        <f>E66*F64</f>
        <v>1051.6000000000001</v>
      </c>
      <c r="G66" s="253">
        <v>1</v>
      </c>
      <c r="H66" s="250">
        <f>G66*F66</f>
        <v>1051.6000000000001</v>
      </c>
      <c r="I66" s="253"/>
      <c r="J66" s="242"/>
      <c r="K66" s="107">
        <f>H66+J66</f>
        <v>1051.6000000000001</v>
      </c>
      <c r="L66" s="115"/>
      <c r="M66" s="115"/>
      <c r="O66" s="153"/>
      <c r="P66" s="213"/>
    </row>
    <row r="67" spans="1:16" x14ac:dyDescent="0.25">
      <c r="A67" s="419"/>
      <c r="B67" s="73"/>
      <c r="C67" s="301" t="s">
        <v>70</v>
      </c>
      <c r="D67" s="245" t="s">
        <v>60</v>
      </c>
      <c r="E67" s="300">
        <v>1.05</v>
      </c>
      <c r="F67" s="242">
        <f>E67*F64</f>
        <v>1003.8000000000001</v>
      </c>
      <c r="G67" s="253">
        <v>3</v>
      </c>
      <c r="H67" s="250">
        <f>G67*F67</f>
        <v>3011.4</v>
      </c>
      <c r="I67" s="253"/>
      <c r="J67" s="242"/>
      <c r="K67" s="107">
        <f>H67+J67</f>
        <v>3011.4</v>
      </c>
      <c r="L67" s="115"/>
      <c r="M67" s="115"/>
      <c r="O67" s="153"/>
      <c r="P67" s="213"/>
    </row>
    <row r="68" spans="1:16" x14ac:dyDescent="0.25">
      <c r="A68" s="419"/>
      <c r="B68" s="73"/>
      <c r="C68" s="301" t="s">
        <v>71</v>
      </c>
      <c r="D68" s="245" t="s">
        <v>60</v>
      </c>
      <c r="E68" s="300">
        <v>2.1</v>
      </c>
      <c r="F68" s="242">
        <f>E68*F64</f>
        <v>2007.6000000000001</v>
      </c>
      <c r="G68" s="253">
        <v>3</v>
      </c>
      <c r="H68" s="250">
        <f>G68*F68</f>
        <v>6022.8</v>
      </c>
      <c r="I68" s="253"/>
      <c r="J68" s="242"/>
      <c r="K68" s="107">
        <f>H68+J68</f>
        <v>6022.8</v>
      </c>
      <c r="L68" s="115"/>
      <c r="M68" s="115"/>
      <c r="O68" s="153"/>
      <c r="P68" s="213"/>
    </row>
    <row r="69" spans="1:16" ht="12" thickBot="1" x14ac:dyDescent="0.3">
      <c r="A69" s="419"/>
      <c r="B69" s="73"/>
      <c r="C69" s="301" t="s">
        <v>165</v>
      </c>
      <c r="D69" s="245" t="s">
        <v>60</v>
      </c>
      <c r="E69" s="300">
        <v>1.05</v>
      </c>
      <c r="F69" s="242">
        <f>E69*F64</f>
        <v>1003.8000000000001</v>
      </c>
      <c r="G69" s="253">
        <v>2</v>
      </c>
      <c r="H69" s="250">
        <f>G69*F69</f>
        <v>2007.6000000000001</v>
      </c>
      <c r="I69" s="253"/>
      <c r="J69" s="242"/>
      <c r="K69" s="107">
        <f>H69+J69</f>
        <v>2007.6000000000001</v>
      </c>
      <c r="L69" s="115"/>
      <c r="M69" s="115"/>
      <c r="O69" s="153"/>
      <c r="P69" s="213"/>
    </row>
    <row r="70" spans="1:16" ht="12" thickBot="1" x14ac:dyDescent="0.3">
      <c r="A70" s="232"/>
      <c r="B70" s="231"/>
      <c r="C70" s="231"/>
      <c r="D70" s="229"/>
      <c r="E70" s="231"/>
      <c r="F70" s="51"/>
      <c r="G70" s="297"/>
      <c r="H70" s="51"/>
      <c r="I70" s="297"/>
      <c r="J70" s="51"/>
      <c r="K70" s="105"/>
      <c r="L70" s="105"/>
      <c r="M70" s="105"/>
      <c r="O70" s="152"/>
      <c r="P70" s="297"/>
    </row>
    <row r="71" spans="1:16" ht="24" thickBot="1" x14ac:dyDescent="0.3">
      <c r="A71" s="562" t="s">
        <v>23</v>
      </c>
      <c r="B71" s="569"/>
      <c r="C71" s="569"/>
      <c r="D71" s="569"/>
      <c r="E71" s="569"/>
      <c r="F71" s="569"/>
      <c r="G71" s="569"/>
      <c r="H71" s="569"/>
      <c r="I71" s="569"/>
      <c r="J71" s="569"/>
      <c r="K71" s="569"/>
      <c r="L71" s="569"/>
      <c r="M71" s="570"/>
      <c r="O71" s="406"/>
      <c r="P71" s="286"/>
    </row>
    <row r="72" spans="1:16" s="5" customFormat="1" x14ac:dyDescent="0.25">
      <c r="A72" s="68">
        <v>7</v>
      </c>
      <c r="B72" s="278"/>
      <c r="C72" s="284" t="s">
        <v>63</v>
      </c>
      <c r="D72" s="46" t="s">
        <v>15</v>
      </c>
      <c r="E72" s="488"/>
      <c r="F72" s="74">
        <f>SUM(F73:F79)</f>
        <v>308.2</v>
      </c>
      <c r="G72" s="275"/>
      <c r="H72" s="241"/>
      <c r="I72" s="275">
        <v>15</v>
      </c>
      <c r="J72" s="241">
        <f>F72*I72</f>
        <v>4623</v>
      </c>
      <c r="K72" s="106">
        <f>H72+J72</f>
        <v>4623</v>
      </c>
      <c r="L72" s="113">
        <f>SUM(K72:K85)</f>
        <v>8846.8809999999994</v>
      </c>
      <c r="M72" s="113">
        <f>L72/F72</f>
        <v>28.704999999999998</v>
      </c>
      <c r="O72" s="145"/>
      <c r="P72" s="216"/>
    </row>
    <row r="73" spans="1:16" s="5" customFormat="1" outlineLevel="1" x14ac:dyDescent="0.25">
      <c r="A73" s="69"/>
      <c r="B73" s="279"/>
      <c r="C73" s="277" t="str">
        <f>C56</f>
        <v>სართული -2</v>
      </c>
      <c r="D73" s="248" t="s">
        <v>15</v>
      </c>
      <c r="E73" s="489"/>
      <c r="F73" s="75"/>
      <c r="G73" s="166"/>
      <c r="H73" s="237"/>
      <c r="I73" s="166"/>
      <c r="J73" s="237"/>
      <c r="K73" s="107"/>
      <c r="L73" s="114"/>
      <c r="M73" s="114"/>
      <c r="O73" s="153"/>
      <c r="P73" s="215"/>
    </row>
    <row r="74" spans="1:16" s="5" customFormat="1" outlineLevel="1" x14ac:dyDescent="0.25">
      <c r="A74" s="69"/>
      <c r="B74" s="279"/>
      <c r="C74" s="277" t="str">
        <f t="shared" ref="C74:C78" si="3">C57</f>
        <v>სართული -1</v>
      </c>
      <c r="D74" s="248" t="s">
        <v>15</v>
      </c>
      <c r="E74" s="489"/>
      <c r="F74" s="75">
        <v>46.7</v>
      </c>
      <c r="G74" s="166"/>
      <c r="H74" s="237"/>
      <c r="I74" s="166"/>
      <c r="J74" s="237"/>
      <c r="K74" s="107"/>
      <c r="L74" s="114"/>
      <c r="M74" s="114"/>
      <c r="O74" s="153"/>
      <c r="P74" s="215"/>
    </row>
    <row r="75" spans="1:16" s="5" customFormat="1" outlineLevel="1" x14ac:dyDescent="0.25">
      <c r="A75" s="69"/>
      <c r="B75" s="279"/>
      <c r="C75" s="277" t="str">
        <f t="shared" si="3"/>
        <v>სართული 1</v>
      </c>
      <c r="D75" s="248" t="s">
        <v>15</v>
      </c>
      <c r="E75" s="489"/>
      <c r="F75" s="75">
        <v>39.4</v>
      </c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6" s="344" customFormat="1" outlineLevel="1" x14ac:dyDescent="0.25">
      <c r="A76" s="69"/>
      <c r="B76" s="279"/>
      <c r="C76" s="277" t="str">
        <f t="shared" si="3"/>
        <v>სართული 2</v>
      </c>
      <c r="D76" s="248" t="s">
        <v>15</v>
      </c>
      <c r="E76" s="489"/>
      <c r="F76" s="75">
        <v>39.4</v>
      </c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6" s="344" customFormat="1" outlineLevel="1" x14ac:dyDescent="0.25">
      <c r="A77" s="69"/>
      <c r="B77" s="279"/>
      <c r="C77" s="277" t="str">
        <f t="shared" si="3"/>
        <v>სართული 3</v>
      </c>
      <c r="D77" s="248" t="s">
        <v>15</v>
      </c>
      <c r="E77" s="489"/>
      <c r="F77" s="75">
        <v>60.9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6" s="344" customFormat="1" outlineLevel="1" x14ac:dyDescent="0.25">
      <c r="A78" s="69"/>
      <c r="B78" s="279"/>
      <c r="C78" s="277" t="str">
        <f t="shared" si="3"/>
        <v>სართული 4</v>
      </c>
      <c r="D78" s="248" t="s">
        <v>15</v>
      </c>
      <c r="E78" s="489"/>
      <c r="F78" s="75">
        <v>60.9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6" s="5" customFormat="1" outlineLevel="1" x14ac:dyDescent="0.25">
      <c r="A79" s="69"/>
      <c r="B79" s="279"/>
      <c r="C79" s="277" t="s">
        <v>170</v>
      </c>
      <c r="D79" s="248" t="s">
        <v>15</v>
      </c>
      <c r="E79" s="489"/>
      <c r="F79" s="75">
        <v>60.9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6" x14ac:dyDescent="0.25">
      <c r="A80" s="70"/>
      <c r="B80" s="333"/>
      <c r="C80" s="169" t="s">
        <v>51</v>
      </c>
      <c r="D80" s="353" t="s">
        <v>52</v>
      </c>
      <c r="E80" s="490">
        <v>12.5</v>
      </c>
      <c r="F80" s="369">
        <f>$F$72*E80</f>
        <v>3852.5</v>
      </c>
      <c r="G80" s="274">
        <v>0.3</v>
      </c>
      <c r="H80" s="261">
        <f t="shared" ref="H80:H85" si="4">F80*G80</f>
        <v>1155.75</v>
      </c>
      <c r="I80" s="274"/>
      <c r="J80" s="261">
        <f t="shared" ref="J80:J85" si="5">F80*I80</f>
        <v>0</v>
      </c>
      <c r="K80" s="204">
        <f t="shared" ref="K80:K85" si="6">H80+J80</f>
        <v>1155.75</v>
      </c>
      <c r="L80" s="115"/>
      <c r="M80" s="115"/>
      <c r="O80" s="205"/>
      <c r="P80" s="209"/>
    </row>
    <row r="81" spans="1:16" x14ac:dyDescent="0.25">
      <c r="A81" s="70"/>
      <c r="B81" s="333"/>
      <c r="C81" s="169" t="s">
        <v>53</v>
      </c>
      <c r="D81" s="263" t="s">
        <v>54</v>
      </c>
      <c r="E81" s="491">
        <v>0.01</v>
      </c>
      <c r="F81" s="369">
        <f>$F$72*E81</f>
        <v>3.0819999999999999</v>
      </c>
      <c r="G81" s="274">
        <v>14</v>
      </c>
      <c r="H81" s="261">
        <f t="shared" si="4"/>
        <v>43.147999999999996</v>
      </c>
      <c r="I81" s="274"/>
      <c r="J81" s="261">
        <f t="shared" si="5"/>
        <v>0</v>
      </c>
      <c r="K81" s="204">
        <f t="shared" si="6"/>
        <v>43.147999999999996</v>
      </c>
      <c r="L81" s="115"/>
      <c r="M81" s="115"/>
      <c r="O81" s="205"/>
      <c r="P81" s="209"/>
    </row>
    <row r="82" spans="1:16" x14ac:dyDescent="0.25">
      <c r="A82" s="70"/>
      <c r="B82" s="333"/>
      <c r="C82" s="169" t="s">
        <v>55</v>
      </c>
      <c r="D82" s="353" t="s">
        <v>56</v>
      </c>
      <c r="E82" s="486">
        <v>3.3E-3</v>
      </c>
      <c r="F82" s="369">
        <f>$F$72*E82</f>
        <v>1.0170599999999999</v>
      </c>
      <c r="G82" s="274">
        <v>550</v>
      </c>
      <c r="H82" s="261">
        <f t="shared" si="4"/>
        <v>559.38299999999992</v>
      </c>
      <c r="I82" s="274"/>
      <c r="J82" s="261">
        <f t="shared" si="5"/>
        <v>0</v>
      </c>
      <c r="K82" s="204">
        <f t="shared" si="6"/>
        <v>559.38299999999992</v>
      </c>
      <c r="L82" s="115"/>
      <c r="M82" s="115"/>
      <c r="O82" s="205"/>
      <c r="P82" s="209"/>
    </row>
    <row r="83" spans="1:16" x14ac:dyDescent="0.25">
      <c r="A83" s="325"/>
      <c r="B83" s="397"/>
      <c r="C83" s="169" t="s">
        <v>57</v>
      </c>
      <c r="D83" s="353" t="s">
        <v>56</v>
      </c>
      <c r="E83" s="492">
        <v>3.0000000000000001E-3</v>
      </c>
      <c r="F83" s="369">
        <f t="shared" ref="F83:F85" si="7">$F$72*E83</f>
        <v>0.92459999999999998</v>
      </c>
      <c r="G83" s="274">
        <v>700</v>
      </c>
      <c r="H83" s="399">
        <f t="shared" si="4"/>
        <v>647.22</v>
      </c>
      <c r="I83" s="401"/>
      <c r="J83" s="399">
        <f t="shared" si="5"/>
        <v>0</v>
      </c>
      <c r="K83" s="204">
        <f t="shared" si="6"/>
        <v>647.22</v>
      </c>
      <c r="L83" s="115"/>
      <c r="M83" s="115"/>
      <c r="O83" s="394"/>
      <c r="P83" s="403"/>
    </row>
    <row r="84" spans="1:16" x14ac:dyDescent="0.25">
      <c r="A84" s="70"/>
      <c r="B84" s="333"/>
      <c r="C84" s="169" t="s">
        <v>58</v>
      </c>
      <c r="D84" s="353" t="s">
        <v>56</v>
      </c>
      <c r="E84" s="491">
        <v>7.0000000000000001E-3</v>
      </c>
      <c r="F84" s="369">
        <f t="shared" si="7"/>
        <v>2.1574</v>
      </c>
      <c r="G84" s="274">
        <v>800</v>
      </c>
      <c r="H84" s="261">
        <f t="shared" si="4"/>
        <v>1725.92</v>
      </c>
      <c r="I84" s="274"/>
      <c r="J84" s="261">
        <f t="shared" si="5"/>
        <v>0</v>
      </c>
      <c r="K84" s="383">
        <f t="shared" si="6"/>
        <v>1725.92</v>
      </c>
      <c r="L84" s="115"/>
      <c r="M84" s="115"/>
      <c r="O84" s="205"/>
      <c r="P84" s="209"/>
    </row>
    <row r="85" spans="1:16" ht="12" thickBot="1" x14ac:dyDescent="0.3">
      <c r="A85" s="398"/>
      <c r="B85" s="66"/>
      <c r="C85" s="395" t="s">
        <v>59</v>
      </c>
      <c r="D85" s="263" t="s">
        <v>60</v>
      </c>
      <c r="E85" s="493">
        <v>0.03</v>
      </c>
      <c r="F85" s="369">
        <f t="shared" si="7"/>
        <v>9.2459999999999987</v>
      </c>
      <c r="G85" s="274">
        <v>10</v>
      </c>
      <c r="H85" s="261">
        <f t="shared" si="4"/>
        <v>92.45999999999998</v>
      </c>
      <c r="I85" s="402"/>
      <c r="J85" s="261">
        <f t="shared" si="5"/>
        <v>0</v>
      </c>
      <c r="K85" s="383">
        <f t="shared" si="6"/>
        <v>92.45999999999998</v>
      </c>
      <c r="L85" s="116"/>
      <c r="M85" s="116"/>
      <c r="O85" s="396"/>
      <c r="P85" s="335"/>
    </row>
    <row r="86" spans="1:16" s="5" customFormat="1" x14ac:dyDescent="0.25">
      <c r="A86" s="68">
        <v>8</v>
      </c>
      <c r="B86" s="278"/>
      <c r="C86" s="284" t="s">
        <v>64</v>
      </c>
      <c r="D86" s="246" t="s">
        <v>15</v>
      </c>
      <c r="E86" s="488"/>
      <c r="F86" s="74">
        <f>SUM(F87:F93)</f>
        <v>870.1</v>
      </c>
      <c r="G86" s="275"/>
      <c r="H86" s="241"/>
      <c r="I86" s="275">
        <v>15</v>
      </c>
      <c r="J86" s="241">
        <f t="shared" ref="J86" si="8">F86*I86</f>
        <v>13051.5</v>
      </c>
      <c r="K86" s="106">
        <f>H86+J86</f>
        <v>13051.5</v>
      </c>
      <c r="L86" s="113">
        <f>SUM(K86:K99)</f>
        <v>29607.7628</v>
      </c>
      <c r="M86" s="113">
        <f>L86/F86</f>
        <v>34.027999999999999</v>
      </c>
      <c r="O86" s="145"/>
      <c r="P86" s="356"/>
    </row>
    <row r="87" spans="1:16" s="5" customFormat="1" x14ac:dyDescent="0.25">
      <c r="A87" s="71"/>
      <c r="B87" s="279"/>
      <c r="C87" s="285" t="str">
        <f t="shared" ref="C87:C92" si="9">C45</f>
        <v>სართული -2</v>
      </c>
      <c r="D87" s="248" t="s">
        <v>15</v>
      </c>
      <c r="E87" s="489"/>
      <c r="F87" s="495">
        <v>253.7</v>
      </c>
      <c r="G87" s="302"/>
      <c r="H87" s="250"/>
      <c r="I87" s="302"/>
      <c r="J87" s="250"/>
      <c r="K87" s="107"/>
      <c r="L87" s="114"/>
      <c r="M87" s="114"/>
      <c r="N87" s="344"/>
      <c r="O87" s="153"/>
      <c r="P87" s="215"/>
    </row>
    <row r="88" spans="1:16" s="344" customFormat="1" outlineLevel="1" x14ac:dyDescent="0.25">
      <c r="A88" s="69"/>
      <c r="B88" s="279"/>
      <c r="C88" s="285" t="str">
        <f t="shared" si="9"/>
        <v>სართული -1</v>
      </c>
      <c r="D88" s="248" t="s">
        <v>15</v>
      </c>
      <c r="E88" s="489"/>
      <c r="F88" s="75">
        <v>189.6</v>
      </c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5" customFormat="1" outlineLevel="1" x14ac:dyDescent="0.25">
      <c r="A89" s="69"/>
      <c r="B89" s="544"/>
      <c r="C89" s="285" t="str">
        <f t="shared" si="9"/>
        <v>სართული 1</v>
      </c>
      <c r="D89" s="248" t="s">
        <v>15</v>
      </c>
      <c r="E89" s="489"/>
      <c r="F89" s="75">
        <v>133.80000000000001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5" customFormat="1" outlineLevel="1" x14ac:dyDescent="0.25">
      <c r="A90" s="69"/>
      <c r="B90" s="279"/>
      <c r="C90" s="285" t="str">
        <f t="shared" si="9"/>
        <v>სართული 2</v>
      </c>
      <c r="D90" s="248" t="s">
        <v>15</v>
      </c>
      <c r="E90" s="489"/>
      <c r="F90" s="75">
        <v>70.400000000000006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344" customFormat="1" outlineLevel="1" x14ac:dyDescent="0.25">
      <c r="A91" s="69"/>
      <c r="B91" s="279"/>
      <c r="C91" s="285" t="str">
        <f t="shared" si="9"/>
        <v>სართული 3</v>
      </c>
      <c r="D91" s="248" t="s">
        <v>15</v>
      </c>
      <c r="E91" s="489"/>
      <c r="F91" s="75">
        <v>68.2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344" customFormat="1" outlineLevel="1" x14ac:dyDescent="0.25">
      <c r="A92" s="69"/>
      <c r="B92" s="279"/>
      <c r="C92" s="285" t="str">
        <f t="shared" si="9"/>
        <v>სართული 4</v>
      </c>
      <c r="D92" s="248" t="s">
        <v>15</v>
      </c>
      <c r="E92" s="489"/>
      <c r="F92" s="75">
        <v>68.2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 s="5" customFormat="1" outlineLevel="1" x14ac:dyDescent="0.25">
      <c r="A93" s="69"/>
      <c r="B93" s="544"/>
      <c r="C93" s="277" t="s">
        <v>170</v>
      </c>
      <c r="D93" s="248" t="s">
        <v>15</v>
      </c>
      <c r="E93" s="489"/>
      <c r="F93" s="75">
        <v>86.2</v>
      </c>
      <c r="G93" s="166"/>
      <c r="H93" s="237"/>
      <c r="I93" s="166"/>
      <c r="J93" s="237"/>
      <c r="K93" s="107"/>
      <c r="L93" s="114"/>
      <c r="M93" s="114"/>
      <c r="O93" s="153"/>
      <c r="P93" s="215"/>
    </row>
    <row r="94" spans="1:16" x14ac:dyDescent="0.25">
      <c r="A94" s="70"/>
      <c r="B94" s="333"/>
      <c r="C94" s="169" t="s">
        <v>61</v>
      </c>
      <c r="D94" s="353" t="s">
        <v>52</v>
      </c>
      <c r="E94" s="490">
        <v>12.5</v>
      </c>
      <c r="F94" s="369">
        <f>$F$86*E94</f>
        <v>10876.25</v>
      </c>
      <c r="G94" s="274">
        <v>0.4</v>
      </c>
      <c r="H94" s="261">
        <f t="shared" ref="H94:H99" si="10">F94*G94</f>
        <v>4350.5</v>
      </c>
      <c r="I94" s="274"/>
      <c r="J94" s="261"/>
      <c r="K94" s="204">
        <f t="shared" ref="K94:K99" si="11">H94+J94</f>
        <v>4350.5</v>
      </c>
      <c r="L94" s="115"/>
      <c r="M94" s="115"/>
      <c r="O94" s="205"/>
      <c r="P94" s="209"/>
    </row>
    <row r="95" spans="1:16" x14ac:dyDescent="0.25">
      <c r="A95" s="70"/>
      <c r="B95" s="333"/>
      <c r="C95" s="169" t="s">
        <v>53</v>
      </c>
      <c r="D95" s="263" t="s">
        <v>54</v>
      </c>
      <c r="E95" s="491">
        <v>2.7E-2</v>
      </c>
      <c r="F95" s="369">
        <f t="shared" ref="F95:F99" si="12">$F$86*E95</f>
        <v>23.492699999999999</v>
      </c>
      <c r="G95" s="274">
        <v>14</v>
      </c>
      <c r="H95" s="261">
        <f t="shared" si="10"/>
        <v>328.89779999999996</v>
      </c>
      <c r="I95" s="274"/>
      <c r="J95" s="261"/>
      <c r="K95" s="204">
        <f t="shared" si="11"/>
        <v>328.89779999999996</v>
      </c>
      <c r="L95" s="115"/>
      <c r="M95" s="115"/>
      <c r="O95" s="205"/>
      <c r="P95" s="209"/>
    </row>
    <row r="96" spans="1:16" x14ac:dyDescent="0.25">
      <c r="A96" s="70"/>
      <c r="B96" s="333"/>
      <c r="C96" s="169" t="s">
        <v>62</v>
      </c>
      <c r="D96" s="353" t="s">
        <v>56</v>
      </c>
      <c r="E96" s="491">
        <v>6.0000000000000001E-3</v>
      </c>
      <c r="F96" s="369">
        <f t="shared" si="12"/>
        <v>5.2206000000000001</v>
      </c>
      <c r="G96" s="274">
        <v>550</v>
      </c>
      <c r="H96" s="261">
        <f t="shared" si="10"/>
        <v>2871.33</v>
      </c>
      <c r="I96" s="274"/>
      <c r="J96" s="261"/>
      <c r="K96" s="204">
        <f t="shared" si="11"/>
        <v>2871.33</v>
      </c>
      <c r="L96" s="115"/>
      <c r="M96" s="115"/>
      <c r="O96" s="205"/>
      <c r="P96" s="209"/>
    </row>
    <row r="97" spans="1:16" x14ac:dyDescent="0.25">
      <c r="A97" s="325"/>
      <c r="B97" s="397"/>
      <c r="C97" s="169" t="s">
        <v>57</v>
      </c>
      <c r="D97" s="353" t="s">
        <v>56</v>
      </c>
      <c r="E97" s="492">
        <v>6.0000000000000001E-3</v>
      </c>
      <c r="F97" s="369">
        <f t="shared" si="12"/>
        <v>5.2206000000000001</v>
      </c>
      <c r="G97" s="274">
        <v>700</v>
      </c>
      <c r="H97" s="399">
        <f t="shared" si="10"/>
        <v>3654.42</v>
      </c>
      <c r="I97" s="401"/>
      <c r="J97" s="399"/>
      <c r="K97" s="204">
        <f t="shared" si="11"/>
        <v>3654.42</v>
      </c>
      <c r="L97" s="115"/>
      <c r="M97" s="115"/>
      <c r="O97" s="205"/>
      <c r="P97" s="403"/>
    </row>
    <row r="98" spans="1:16" x14ac:dyDescent="0.25">
      <c r="A98" s="70"/>
      <c r="B98" s="333"/>
      <c r="C98" s="169" t="s">
        <v>58</v>
      </c>
      <c r="D98" s="353" t="s">
        <v>56</v>
      </c>
      <c r="E98" s="491">
        <v>7.0000000000000001E-3</v>
      </c>
      <c r="F98" s="369">
        <f t="shared" si="12"/>
        <v>6.0907</v>
      </c>
      <c r="G98" s="274">
        <v>800</v>
      </c>
      <c r="H98" s="261">
        <f t="shared" si="10"/>
        <v>4872.5600000000004</v>
      </c>
      <c r="I98" s="274"/>
      <c r="J98" s="261"/>
      <c r="K98" s="383">
        <f t="shared" si="11"/>
        <v>4872.5600000000004</v>
      </c>
      <c r="L98" s="115"/>
      <c r="M98" s="115"/>
      <c r="O98" s="205"/>
      <c r="P98" s="209"/>
    </row>
    <row r="99" spans="1:16" ht="12" thickBot="1" x14ac:dyDescent="0.3">
      <c r="A99" s="398"/>
      <c r="B99" s="66"/>
      <c r="C99" s="395" t="s">
        <v>59</v>
      </c>
      <c r="D99" s="263" t="s">
        <v>60</v>
      </c>
      <c r="E99" s="494">
        <v>5.5E-2</v>
      </c>
      <c r="F99" s="369">
        <f t="shared" si="12"/>
        <v>47.855499999999999</v>
      </c>
      <c r="G99" s="274">
        <v>10</v>
      </c>
      <c r="H99" s="261">
        <f t="shared" si="10"/>
        <v>478.55500000000001</v>
      </c>
      <c r="I99" s="402"/>
      <c r="J99" s="400"/>
      <c r="K99" s="383">
        <f t="shared" si="11"/>
        <v>478.55500000000001</v>
      </c>
      <c r="L99" s="116"/>
      <c r="M99" s="116"/>
      <c r="O99" s="205"/>
      <c r="P99" s="335"/>
    </row>
    <row r="100" spans="1:16" s="344" customFormat="1" x14ac:dyDescent="0.25">
      <c r="A100" s="338">
        <v>9</v>
      </c>
      <c r="B100" s="278"/>
      <c r="C100" s="284" t="s">
        <v>168</v>
      </c>
      <c r="D100" s="246" t="s">
        <v>15</v>
      </c>
      <c r="E100" s="488"/>
      <c r="F100" s="74">
        <f>SUM(F101:F107)</f>
        <v>2100.3599999999997</v>
      </c>
      <c r="G100" s="275"/>
      <c r="H100" s="241"/>
      <c r="I100" s="275">
        <v>20</v>
      </c>
      <c r="J100" s="241">
        <f t="shared" ref="J100" si="13">F100*I100</f>
        <v>42007.199999999997</v>
      </c>
      <c r="K100" s="106">
        <f>H100+J100</f>
        <v>42007.199999999997</v>
      </c>
      <c r="L100" s="113">
        <f>SUM(K100:K113)</f>
        <v>84598.300080000001</v>
      </c>
      <c r="M100" s="113">
        <f>L100/F100</f>
        <v>40.278000000000006</v>
      </c>
      <c r="O100" s="145"/>
      <c r="P100" s="356"/>
    </row>
    <row r="101" spans="1:16" s="344" customFormat="1" x14ac:dyDescent="0.25">
      <c r="A101" s="348"/>
      <c r="B101" s="279"/>
      <c r="C101" s="285" t="str">
        <f>C87</f>
        <v>სართული -2</v>
      </c>
      <c r="D101" s="248" t="s">
        <v>15</v>
      </c>
      <c r="E101" s="489"/>
      <c r="F101" s="495">
        <v>332.5</v>
      </c>
      <c r="G101" s="302"/>
      <c r="H101" s="250"/>
      <c r="I101" s="302"/>
      <c r="J101" s="250"/>
      <c r="K101" s="107"/>
      <c r="L101" s="114"/>
      <c r="M101" s="114"/>
      <c r="O101" s="153"/>
      <c r="P101" s="215"/>
    </row>
    <row r="102" spans="1:16" s="344" customFormat="1" outlineLevel="1" x14ac:dyDescent="0.25">
      <c r="A102" s="69"/>
      <c r="B102" s="279"/>
      <c r="C102" s="285" t="str">
        <f>C88</f>
        <v>სართული -1</v>
      </c>
      <c r="D102" s="248" t="s">
        <v>15</v>
      </c>
      <c r="E102" s="489"/>
      <c r="F102" s="75">
        <v>488.6</v>
      </c>
      <c r="G102" s="166"/>
      <c r="H102" s="237"/>
      <c r="I102" s="166"/>
      <c r="J102" s="237"/>
      <c r="K102" s="107"/>
      <c r="L102" s="114"/>
      <c r="M102" s="114"/>
      <c r="O102" s="153"/>
      <c r="P102" s="215"/>
    </row>
    <row r="103" spans="1:16" s="344" customFormat="1" outlineLevel="1" x14ac:dyDescent="0.25">
      <c r="A103" s="69"/>
      <c r="B103" s="279"/>
      <c r="C103" s="285" t="str">
        <f>C89</f>
        <v>სართული 1</v>
      </c>
      <c r="D103" s="248" t="s">
        <v>15</v>
      </c>
      <c r="E103" s="489"/>
      <c r="F103" s="75">
        <v>261.5</v>
      </c>
      <c r="G103" s="166"/>
      <c r="H103" s="237"/>
      <c r="I103" s="166"/>
      <c r="J103" s="237"/>
      <c r="K103" s="107"/>
      <c r="L103" s="114"/>
      <c r="M103" s="114"/>
      <c r="O103" s="153"/>
      <c r="P103" s="215"/>
    </row>
    <row r="104" spans="1:16" s="344" customFormat="1" outlineLevel="1" x14ac:dyDescent="0.25">
      <c r="A104" s="69"/>
      <c r="B104" s="544"/>
      <c r="C104" s="285" t="str">
        <f>C90</f>
        <v>სართული 2</v>
      </c>
      <c r="D104" s="248" t="s">
        <v>15</v>
      </c>
      <c r="E104" s="489"/>
      <c r="F104" s="75">
        <v>260.76</v>
      </c>
      <c r="G104" s="166"/>
      <c r="H104" s="237"/>
      <c r="I104" s="166"/>
      <c r="J104" s="237"/>
      <c r="K104" s="107"/>
      <c r="L104" s="114"/>
      <c r="M104" s="114"/>
      <c r="O104" s="153"/>
      <c r="P104" s="215"/>
    </row>
    <row r="105" spans="1:16" s="344" customFormat="1" outlineLevel="1" x14ac:dyDescent="0.25">
      <c r="A105" s="69"/>
      <c r="B105" s="279"/>
      <c r="C105" s="285" t="str">
        <f>C91</f>
        <v>სართული 3</v>
      </c>
      <c r="D105" s="248" t="s">
        <v>15</v>
      </c>
      <c r="E105" s="489"/>
      <c r="F105" s="75">
        <v>243.3</v>
      </c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344" customFormat="1" outlineLevel="1" x14ac:dyDescent="0.25">
      <c r="A106" s="69"/>
      <c r="B106" s="279"/>
      <c r="C106" s="285" t="str">
        <f t="shared" ref="C106:C107" si="14">C92</f>
        <v>სართული 4</v>
      </c>
      <c r="D106" s="248" t="s">
        <v>15</v>
      </c>
      <c r="E106" s="489"/>
      <c r="F106" s="75">
        <v>243.2</v>
      </c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344" customFormat="1" outlineLevel="1" x14ac:dyDescent="0.25">
      <c r="A107" s="69"/>
      <c r="B107" s="279"/>
      <c r="C107" s="285" t="str">
        <f t="shared" si="14"/>
        <v>სართული 5</v>
      </c>
      <c r="D107" s="248" t="s">
        <v>15</v>
      </c>
      <c r="E107" s="489"/>
      <c r="F107" s="75">
        <v>270.5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 x14ac:dyDescent="0.25">
      <c r="A108" s="70"/>
      <c r="B108" s="545"/>
      <c r="C108" s="169" t="s">
        <v>169</v>
      </c>
      <c r="D108" s="353" t="s">
        <v>52</v>
      </c>
      <c r="E108" s="490">
        <v>12.5</v>
      </c>
      <c r="F108" s="369">
        <f>$F$100*E108</f>
        <v>26254.499999999996</v>
      </c>
      <c r="G108" s="274">
        <v>0.5</v>
      </c>
      <c r="H108" s="261">
        <f t="shared" ref="H108:H113" si="15">F108*G108</f>
        <v>13127.249999999998</v>
      </c>
      <c r="I108" s="274"/>
      <c r="J108" s="261"/>
      <c r="K108" s="204">
        <f t="shared" ref="K108:K113" si="16">H108+J108</f>
        <v>13127.249999999998</v>
      </c>
      <c r="L108" s="115"/>
      <c r="M108" s="115"/>
      <c r="O108" s="205"/>
      <c r="P108" s="209"/>
    </row>
    <row r="109" spans="1:16" x14ac:dyDescent="0.25">
      <c r="A109" s="70"/>
      <c r="B109" s="333"/>
      <c r="C109" s="169" t="s">
        <v>53</v>
      </c>
      <c r="D109" s="263" t="s">
        <v>54</v>
      </c>
      <c r="E109" s="491">
        <v>2.7E-2</v>
      </c>
      <c r="F109" s="369">
        <f t="shared" ref="F109:F113" si="17">$F$100*E109</f>
        <v>56.70971999999999</v>
      </c>
      <c r="G109" s="274">
        <v>14</v>
      </c>
      <c r="H109" s="261">
        <f t="shared" si="15"/>
        <v>793.93607999999983</v>
      </c>
      <c r="I109" s="274"/>
      <c r="J109" s="261"/>
      <c r="K109" s="204">
        <f t="shared" si="16"/>
        <v>793.93607999999983</v>
      </c>
      <c r="L109" s="115"/>
      <c r="M109" s="115"/>
      <c r="O109" s="205"/>
      <c r="P109" s="209"/>
    </row>
    <row r="110" spans="1:16" x14ac:dyDescent="0.25">
      <c r="A110" s="70"/>
      <c r="B110" s="545"/>
      <c r="C110" s="169" t="s">
        <v>62</v>
      </c>
      <c r="D110" s="353" t="s">
        <v>56</v>
      </c>
      <c r="E110" s="491">
        <v>6.0000000000000001E-3</v>
      </c>
      <c r="F110" s="369">
        <f t="shared" si="17"/>
        <v>12.602159999999998</v>
      </c>
      <c r="G110" s="274">
        <v>550</v>
      </c>
      <c r="H110" s="261">
        <f t="shared" si="15"/>
        <v>6931.1879999999992</v>
      </c>
      <c r="I110" s="274"/>
      <c r="J110" s="261"/>
      <c r="K110" s="204">
        <f t="shared" si="16"/>
        <v>6931.1879999999992</v>
      </c>
      <c r="L110" s="115"/>
      <c r="M110" s="115"/>
      <c r="O110" s="205"/>
      <c r="P110" s="209"/>
    </row>
    <row r="111" spans="1:16" x14ac:dyDescent="0.25">
      <c r="A111" s="325"/>
      <c r="B111" s="397"/>
      <c r="C111" s="169" t="s">
        <v>57</v>
      </c>
      <c r="D111" s="353" t="s">
        <v>56</v>
      </c>
      <c r="E111" s="492">
        <v>6.0000000000000001E-3</v>
      </c>
      <c r="F111" s="369">
        <f t="shared" si="17"/>
        <v>12.602159999999998</v>
      </c>
      <c r="G111" s="274">
        <v>700</v>
      </c>
      <c r="H111" s="399">
        <f t="shared" si="15"/>
        <v>8821.5119999999988</v>
      </c>
      <c r="I111" s="401"/>
      <c r="J111" s="399"/>
      <c r="K111" s="204">
        <f t="shared" si="16"/>
        <v>8821.5119999999988</v>
      </c>
      <c r="L111" s="115"/>
      <c r="M111" s="115"/>
      <c r="O111" s="205"/>
      <c r="P111" s="403"/>
    </row>
    <row r="112" spans="1:16" x14ac:dyDescent="0.25">
      <c r="A112" s="70"/>
      <c r="B112" s="333"/>
      <c r="C112" s="169" t="s">
        <v>58</v>
      </c>
      <c r="D112" s="353" t="s">
        <v>56</v>
      </c>
      <c r="E112" s="491">
        <v>7.0000000000000001E-3</v>
      </c>
      <c r="F112" s="369">
        <f t="shared" si="17"/>
        <v>14.702519999999998</v>
      </c>
      <c r="G112" s="274">
        <v>800</v>
      </c>
      <c r="H112" s="261">
        <f t="shared" si="15"/>
        <v>11762.015999999998</v>
      </c>
      <c r="I112" s="274"/>
      <c r="J112" s="261"/>
      <c r="K112" s="383">
        <f t="shared" si="16"/>
        <v>11762.015999999998</v>
      </c>
      <c r="L112" s="115"/>
      <c r="M112" s="115"/>
      <c r="O112" s="205"/>
      <c r="P112" s="209"/>
    </row>
    <row r="113" spans="1:16" ht="12" thickBot="1" x14ac:dyDescent="0.3">
      <c r="A113" s="398"/>
      <c r="B113" s="66"/>
      <c r="C113" s="395" t="s">
        <v>59</v>
      </c>
      <c r="D113" s="263" t="s">
        <v>60</v>
      </c>
      <c r="E113" s="494">
        <v>5.5E-2</v>
      </c>
      <c r="F113" s="369">
        <f t="shared" si="17"/>
        <v>115.51979999999999</v>
      </c>
      <c r="G113" s="274">
        <v>10</v>
      </c>
      <c r="H113" s="261">
        <f t="shared" si="15"/>
        <v>1155.1979999999999</v>
      </c>
      <c r="I113" s="402"/>
      <c r="J113" s="400"/>
      <c r="K113" s="383">
        <f t="shared" si="16"/>
        <v>1155.1979999999999</v>
      </c>
      <c r="L113" s="116"/>
      <c r="M113" s="116"/>
      <c r="O113" s="205"/>
      <c r="P113" s="335"/>
    </row>
    <row r="114" spans="1:16" s="344" customFormat="1" x14ac:dyDescent="0.25">
      <c r="A114" s="338">
        <v>10</v>
      </c>
      <c r="B114" s="278"/>
      <c r="C114" s="284" t="s">
        <v>131</v>
      </c>
      <c r="D114" s="185" t="s">
        <v>72</v>
      </c>
      <c r="E114" s="442"/>
      <c r="F114" s="321">
        <f>SUM(F115:F120)</f>
        <v>1442.6</v>
      </c>
      <c r="G114" s="409"/>
      <c r="H114" s="410"/>
      <c r="I114" s="409">
        <v>4</v>
      </c>
      <c r="J114" s="410">
        <f>F114*I114</f>
        <v>5770.4</v>
      </c>
      <c r="K114" s="200">
        <f>H114+J114</f>
        <v>5770.4</v>
      </c>
      <c r="L114" s="113">
        <f>SUM(K114:K128)</f>
        <v>26890.063999999998</v>
      </c>
      <c r="M114" s="113">
        <f>L114/F114</f>
        <v>18.64</v>
      </c>
      <c r="O114" s="345"/>
      <c r="P114" s="411"/>
    </row>
    <row r="115" spans="1:16" x14ac:dyDescent="0.25">
      <c r="A115" s="70"/>
      <c r="B115" s="281"/>
      <c r="C115" s="285" t="str">
        <f t="shared" ref="C115:C120" si="18">C87</f>
        <v>სართული -2</v>
      </c>
      <c r="D115" s="300"/>
      <c r="E115" s="486"/>
      <c r="F115" s="245"/>
      <c r="G115" s="371"/>
      <c r="H115" s="412"/>
      <c r="I115" s="372"/>
      <c r="J115" s="412"/>
      <c r="K115" s="204"/>
      <c r="L115" s="115"/>
      <c r="M115" s="115"/>
      <c r="O115" s="346"/>
      <c r="P115" s="209"/>
    </row>
    <row r="116" spans="1:16" x14ac:dyDescent="0.25">
      <c r="A116" s="70"/>
      <c r="B116" s="281"/>
      <c r="C116" s="285" t="str">
        <f t="shared" si="18"/>
        <v>სართული -1</v>
      </c>
      <c r="D116" s="206"/>
      <c r="E116" s="486"/>
      <c r="F116" s="245"/>
      <c r="G116" s="371"/>
      <c r="H116" s="412"/>
      <c r="I116" s="372"/>
      <c r="J116" s="412"/>
      <c r="K116" s="204"/>
      <c r="L116" s="115"/>
      <c r="M116" s="115"/>
      <c r="O116" s="346"/>
      <c r="P116" s="209"/>
    </row>
    <row r="117" spans="1:16" x14ac:dyDescent="0.25">
      <c r="A117" s="70"/>
      <c r="B117" s="281"/>
      <c r="C117" s="285" t="str">
        <f t="shared" si="18"/>
        <v>სართული 1</v>
      </c>
      <c r="D117" s="300"/>
      <c r="E117" s="486"/>
      <c r="F117" s="245">
        <v>344.2</v>
      </c>
      <c r="G117" s="371"/>
      <c r="H117" s="412"/>
      <c r="I117" s="372"/>
      <c r="J117" s="412"/>
      <c r="K117" s="204"/>
      <c r="L117" s="115"/>
      <c r="M117" s="115"/>
      <c r="O117" s="346"/>
      <c r="P117" s="209"/>
    </row>
    <row r="118" spans="1:16" x14ac:dyDescent="0.25">
      <c r="A118" s="70"/>
      <c r="B118" s="281"/>
      <c r="C118" s="285" t="str">
        <f t="shared" si="18"/>
        <v>სართული 2</v>
      </c>
      <c r="D118" s="206"/>
      <c r="E118" s="486"/>
      <c r="F118" s="245">
        <v>414.7</v>
      </c>
      <c r="G118" s="371"/>
      <c r="H118" s="412"/>
      <c r="I118" s="372"/>
      <c r="J118" s="412"/>
      <c r="K118" s="204"/>
      <c r="L118" s="115"/>
      <c r="M118" s="115"/>
      <c r="O118" s="346"/>
      <c r="P118" s="209"/>
    </row>
    <row r="119" spans="1:16" x14ac:dyDescent="0.25">
      <c r="A119" s="70"/>
      <c r="B119" s="281"/>
      <c r="C119" s="285" t="str">
        <f t="shared" si="18"/>
        <v>სართული 3</v>
      </c>
      <c r="D119" s="300"/>
      <c r="E119" s="486"/>
      <c r="F119" s="245">
        <v>370.1</v>
      </c>
      <c r="G119" s="371"/>
      <c r="H119" s="412"/>
      <c r="I119" s="372"/>
      <c r="J119" s="412"/>
      <c r="K119" s="204"/>
      <c r="L119" s="115"/>
      <c r="M119" s="115"/>
      <c r="O119" s="346"/>
      <c r="P119" s="209"/>
    </row>
    <row r="120" spans="1:16" x14ac:dyDescent="0.25">
      <c r="A120" s="70"/>
      <c r="B120" s="281"/>
      <c r="C120" s="285" t="str">
        <f t="shared" si="18"/>
        <v>სართული 4</v>
      </c>
      <c r="D120" s="206"/>
      <c r="E120" s="486"/>
      <c r="F120" s="245">
        <v>313.60000000000002</v>
      </c>
      <c r="G120" s="371"/>
      <c r="H120" s="412"/>
      <c r="I120" s="372"/>
      <c r="J120" s="412"/>
      <c r="K120" s="204"/>
      <c r="L120" s="115"/>
      <c r="M120" s="115"/>
      <c r="O120" s="346"/>
      <c r="P120" s="209"/>
    </row>
    <row r="121" spans="1:16" x14ac:dyDescent="0.25">
      <c r="A121" s="70"/>
      <c r="B121" s="281"/>
      <c r="C121" s="169" t="s">
        <v>96</v>
      </c>
      <c r="D121" s="206" t="s">
        <v>72</v>
      </c>
      <c r="E121" s="487">
        <v>2.2000000000000002</v>
      </c>
      <c r="F121" s="369">
        <f>$F$114*E121</f>
        <v>3173.7200000000003</v>
      </c>
      <c r="G121" s="372">
        <v>2</v>
      </c>
      <c r="H121" s="412">
        <f t="shared" ref="H121:H128" si="19">F121*G121</f>
        <v>6347.4400000000005</v>
      </c>
      <c r="I121" s="372"/>
      <c r="J121" s="412"/>
      <c r="K121" s="204">
        <f t="shared" ref="K121:K128" si="20">H121+J121</f>
        <v>6347.4400000000005</v>
      </c>
      <c r="L121" s="115"/>
      <c r="M121" s="115"/>
      <c r="O121" s="205"/>
      <c r="P121" s="274"/>
    </row>
    <row r="122" spans="1:16" x14ac:dyDescent="0.25">
      <c r="A122" s="325"/>
      <c r="B122" s="324"/>
      <c r="C122" s="169" t="s">
        <v>73</v>
      </c>
      <c r="D122" s="206" t="s">
        <v>52</v>
      </c>
      <c r="E122" s="487">
        <v>7</v>
      </c>
      <c r="F122" s="369">
        <f t="shared" ref="F122:F128" si="21">$F$114*E122</f>
        <v>10098.199999999999</v>
      </c>
      <c r="G122" s="372">
        <v>0.8</v>
      </c>
      <c r="H122" s="413">
        <f t="shared" si="19"/>
        <v>8078.5599999999995</v>
      </c>
      <c r="I122" s="414"/>
      <c r="J122" s="413"/>
      <c r="K122" s="204">
        <f t="shared" si="20"/>
        <v>8078.5599999999995</v>
      </c>
      <c r="L122" s="115"/>
      <c r="M122" s="115"/>
      <c r="O122" s="205"/>
      <c r="P122" s="401"/>
    </row>
    <row r="123" spans="1:16" x14ac:dyDescent="0.25">
      <c r="A123" s="70"/>
      <c r="B123" s="281"/>
      <c r="C123" s="169" t="s">
        <v>74</v>
      </c>
      <c r="D123" s="206" t="s">
        <v>75</v>
      </c>
      <c r="E123" s="487">
        <v>2</v>
      </c>
      <c r="F123" s="369">
        <f t="shared" si="21"/>
        <v>2885.2</v>
      </c>
      <c r="G123" s="372">
        <v>1.5</v>
      </c>
      <c r="H123" s="412">
        <f t="shared" si="19"/>
        <v>4327.7999999999993</v>
      </c>
      <c r="I123" s="372"/>
      <c r="J123" s="412"/>
      <c r="K123" s="204">
        <f t="shared" si="20"/>
        <v>4327.7999999999993</v>
      </c>
      <c r="L123" s="115"/>
      <c r="M123" s="115"/>
      <c r="O123" s="205"/>
      <c r="P123" s="274"/>
    </row>
    <row r="124" spans="1:16" x14ac:dyDescent="0.25">
      <c r="A124" s="70"/>
      <c r="B124" s="281"/>
      <c r="C124" s="169" t="s">
        <v>76</v>
      </c>
      <c r="D124" s="206" t="s">
        <v>52</v>
      </c>
      <c r="E124" s="487">
        <v>0.7</v>
      </c>
      <c r="F124" s="369">
        <f t="shared" si="21"/>
        <v>1009.8199999999998</v>
      </c>
      <c r="G124" s="372">
        <v>0.1</v>
      </c>
      <c r="H124" s="412">
        <f t="shared" si="19"/>
        <v>100.98199999999999</v>
      </c>
      <c r="I124" s="372"/>
      <c r="J124" s="412"/>
      <c r="K124" s="204">
        <f t="shared" si="20"/>
        <v>100.98199999999999</v>
      </c>
      <c r="L124" s="115"/>
      <c r="M124" s="115"/>
      <c r="O124" s="205"/>
      <c r="P124" s="274"/>
    </row>
    <row r="125" spans="1:16" x14ac:dyDescent="0.25">
      <c r="A125" s="70"/>
      <c r="B125" s="281"/>
      <c r="C125" s="169" t="s">
        <v>77</v>
      </c>
      <c r="D125" s="206" t="s">
        <v>52</v>
      </c>
      <c r="E125" s="487">
        <v>3</v>
      </c>
      <c r="F125" s="369">
        <f t="shared" si="21"/>
        <v>4327.7999999999993</v>
      </c>
      <c r="G125" s="372">
        <v>0.01</v>
      </c>
      <c r="H125" s="412">
        <f t="shared" si="19"/>
        <v>43.277999999999992</v>
      </c>
      <c r="I125" s="372"/>
      <c r="J125" s="412"/>
      <c r="K125" s="204">
        <f t="shared" si="20"/>
        <v>43.277999999999992</v>
      </c>
      <c r="L125" s="115"/>
      <c r="M125" s="115"/>
      <c r="O125" s="205"/>
      <c r="P125" s="274"/>
    </row>
    <row r="126" spans="1:16" x14ac:dyDescent="0.25">
      <c r="A126" s="325"/>
      <c r="B126" s="324"/>
      <c r="C126" s="169" t="s">
        <v>78</v>
      </c>
      <c r="D126" s="206" t="s">
        <v>52</v>
      </c>
      <c r="E126" s="487">
        <v>28</v>
      </c>
      <c r="F126" s="369">
        <f t="shared" si="21"/>
        <v>40392.799999999996</v>
      </c>
      <c r="G126" s="372">
        <v>0.01</v>
      </c>
      <c r="H126" s="413">
        <f t="shared" si="19"/>
        <v>403.92799999999994</v>
      </c>
      <c r="I126" s="414"/>
      <c r="J126" s="413"/>
      <c r="K126" s="204">
        <f t="shared" si="20"/>
        <v>403.92799999999994</v>
      </c>
      <c r="L126" s="115"/>
      <c r="M126" s="115"/>
      <c r="O126" s="205"/>
      <c r="P126" s="401"/>
    </row>
    <row r="127" spans="1:16" x14ac:dyDescent="0.25">
      <c r="A127" s="70"/>
      <c r="B127" s="281"/>
      <c r="C127" s="169" t="s">
        <v>79</v>
      </c>
      <c r="D127" s="206" t="s">
        <v>52</v>
      </c>
      <c r="E127" s="487">
        <v>1.6</v>
      </c>
      <c r="F127" s="369">
        <f t="shared" si="21"/>
        <v>2308.16</v>
      </c>
      <c r="G127" s="372">
        <v>0.1</v>
      </c>
      <c r="H127" s="413">
        <f t="shared" si="19"/>
        <v>230.816</v>
      </c>
      <c r="I127" s="414"/>
      <c r="J127" s="413"/>
      <c r="K127" s="383">
        <f t="shared" si="20"/>
        <v>230.816</v>
      </c>
      <c r="L127" s="115"/>
      <c r="M127" s="115"/>
      <c r="O127" s="205"/>
      <c r="P127" s="401"/>
    </row>
    <row r="128" spans="1:16" ht="12" thickBot="1" x14ac:dyDescent="0.3">
      <c r="A128" s="398"/>
      <c r="B128" s="283"/>
      <c r="C128" s="169" t="s">
        <v>133</v>
      </c>
      <c r="D128" s="206" t="s">
        <v>72</v>
      </c>
      <c r="E128" s="485">
        <v>1.1000000000000001</v>
      </c>
      <c r="F128" s="369">
        <f t="shared" si="21"/>
        <v>1586.8600000000001</v>
      </c>
      <c r="G128" s="372">
        <v>1</v>
      </c>
      <c r="H128" s="413">
        <f t="shared" si="19"/>
        <v>1586.8600000000001</v>
      </c>
      <c r="I128" s="414"/>
      <c r="J128" s="413"/>
      <c r="K128" s="204">
        <f t="shared" si="20"/>
        <v>1586.8600000000001</v>
      </c>
      <c r="L128" s="116"/>
      <c r="M128" s="115"/>
      <c r="O128" s="205"/>
      <c r="P128" s="401"/>
    </row>
    <row r="129" spans="1:16" s="344" customFormat="1" x14ac:dyDescent="0.25">
      <c r="A129" s="338">
        <v>11</v>
      </c>
      <c r="B129" s="278"/>
      <c r="C129" s="284" t="s">
        <v>132</v>
      </c>
      <c r="D129" s="185" t="s">
        <v>72</v>
      </c>
      <c r="E129" s="442"/>
      <c r="F129" s="321">
        <f>SUM(F130:F135)</f>
        <v>413.3</v>
      </c>
      <c r="G129" s="409"/>
      <c r="H129" s="410"/>
      <c r="I129" s="409">
        <v>4</v>
      </c>
      <c r="J129" s="410">
        <f>F129*I129</f>
        <v>1653.2</v>
      </c>
      <c r="K129" s="200">
        <f>H129+J129</f>
        <v>1653.2</v>
      </c>
      <c r="L129" s="113">
        <f>SUM(K129:K143)</f>
        <v>7885.7639999999992</v>
      </c>
      <c r="M129" s="113">
        <f>L129/F129</f>
        <v>19.079999999999998</v>
      </c>
      <c r="O129" s="345"/>
      <c r="P129" s="411"/>
    </row>
    <row r="130" spans="1:16" x14ac:dyDescent="0.25">
      <c r="A130" s="70"/>
      <c r="B130" s="281"/>
      <c r="C130" s="285" t="str">
        <f>C115</f>
        <v>სართული -2</v>
      </c>
      <c r="D130" s="300"/>
      <c r="E130" s="486"/>
      <c r="F130" s="245"/>
      <c r="G130" s="371"/>
      <c r="H130" s="412"/>
      <c r="I130" s="372"/>
      <c r="J130" s="412"/>
      <c r="K130" s="204"/>
      <c r="L130" s="115"/>
      <c r="M130" s="115"/>
      <c r="O130" s="346"/>
      <c r="P130" s="209"/>
    </row>
    <row r="131" spans="1:16" x14ac:dyDescent="0.25">
      <c r="A131" s="70"/>
      <c r="B131" s="281"/>
      <c r="C131" s="285" t="str">
        <f t="shared" ref="C131:C135" si="22">C116</f>
        <v>სართული -1</v>
      </c>
      <c r="D131" s="206"/>
      <c r="E131" s="486"/>
      <c r="F131" s="245"/>
      <c r="G131" s="371"/>
      <c r="H131" s="412"/>
      <c r="I131" s="372"/>
      <c r="J131" s="412"/>
      <c r="K131" s="204"/>
      <c r="L131" s="115"/>
      <c r="M131" s="115"/>
      <c r="O131" s="346"/>
      <c r="P131" s="209"/>
    </row>
    <row r="132" spans="1:16" x14ac:dyDescent="0.25">
      <c r="A132" s="70"/>
      <c r="B132" s="281"/>
      <c r="C132" s="285" t="str">
        <f t="shared" si="22"/>
        <v>სართული 1</v>
      </c>
      <c r="D132" s="300"/>
      <c r="E132" s="486"/>
      <c r="F132" s="245">
        <v>142.80000000000001</v>
      </c>
      <c r="G132" s="371"/>
      <c r="H132" s="412"/>
      <c r="I132" s="372"/>
      <c r="J132" s="412"/>
      <c r="K132" s="204"/>
      <c r="L132" s="115"/>
      <c r="M132" s="115"/>
      <c r="O132" s="346"/>
      <c r="P132" s="209"/>
    </row>
    <row r="133" spans="1:16" x14ac:dyDescent="0.25">
      <c r="A133" s="70"/>
      <c r="B133" s="281"/>
      <c r="C133" s="285" t="str">
        <f t="shared" si="22"/>
        <v>სართული 2</v>
      </c>
      <c r="D133" s="206"/>
      <c r="E133" s="486"/>
      <c r="F133" s="245">
        <v>53.1</v>
      </c>
      <c r="G133" s="371"/>
      <c r="H133" s="412"/>
      <c r="I133" s="372"/>
      <c r="J133" s="412"/>
      <c r="K133" s="204"/>
      <c r="L133" s="115"/>
      <c r="M133" s="115"/>
      <c r="O133" s="346"/>
      <c r="P133" s="209"/>
    </row>
    <row r="134" spans="1:16" x14ac:dyDescent="0.25">
      <c r="A134" s="70"/>
      <c r="B134" s="281"/>
      <c r="C134" s="285" t="str">
        <f t="shared" si="22"/>
        <v>სართული 3</v>
      </c>
      <c r="D134" s="300"/>
      <c r="E134" s="486"/>
      <c r="F134" s="245">
        <v>82.7</v>
      </c>
      <c r="G134" s="371"/>
      <c r="H134" s="412"/>
      <c r="I134" s="372"/>
      <c r="J134" s="412"/>
      <c r="K134" s="204"/>
      <c r="L134" s="115"/>
      <c r="M134" s="115"/>
      <c r="O134" s="346"/>
      <c r="P134" s="209"/>
    </row>
    <row r="135" spans="1:16" x14ac:dyDescent="0.25">
      <c r="A135" s="70"/>
      <c r="B135" s="281"/>
      <c r="C135" s="285" t="str">
        <f t="shared" si="22"/>
        <v>სართული 4</v>
      </c>
      <c r="D135" s="206"/>
      <c r="E135" s="486"/>
      <c r="F135" s="245">
        <v>134.69999999999999</v>
      </c>
      <c r="G135" s="371"/>
      <c r="H135" s="412"/>
      <c r="I135" s="372"/>
      <c r="J135" s="412"/>
      <c r="K135" s="204"/>
      <c r="L135" s="115"/>
      <c r="M135" s="115"/>
      <c r="O135" s="346"/>
      <c r="P135" s="209"/>
    </row>
    <row r="136" spans="1:16" x14ac:dyDescent="0.25">
      <c r="A136" s="70"/>
      <c r="B136" s="281"/>
      <c r="C136" s="169" t="s">
        <v>135</v>
      </c>
      <c r="D136" s="206" t="s">
        <v>72</v>
      </c>
      <c r="E136" s="487">
        <v>2.2000000000000002</v>
      </c>
      <c r="F136" s="369">
        <f>$F$129*E136</f>
        <v>909.2600000000001</v>
      </c>
      <c r="G136" s="372">
        <v>2.2000000000000002</v>
      </c>
      <c r="H136" s="412">
        <f t="shared" ref="H136:H143" si="23">F136*G136</f>
        <v>2000.3720000000003</v>
      </c>
      <c r="I136" s="372"/>
      <c r="J136" s="412"/>
      <c r="K136" s="204">
        <f t="shared" ref="K136:K143" si="24">H136+J136</f>
        <v>2000.3720000000003</v>
      </c>
      <c r="L136" s="115"/>
      <c r="M136" s="115"/>
      <c r="O136" s="205"/>
      <c r="P136" s="274"/>
    </row>
    <row r="137" spans="1:16" x14ac:dyDescent="0.25">
      <c r="A137" s="325"/>
      <c r="B137" s="324"/>
      <c r="C137" s="169" t="s">
        <v>73</v>
      </c>
      <c r="D137" s="206" t="s">
        <v>52</v>
      </c>
      <c r="E137" s="487">
        <v>7</v>
      </c>
      <c r="F137" s="369">
        <f t="shared" ref="F137:F143" si="25">$F$129*E137</f>
        <v>2893.1</v>
      </c>
      <c r="G137" s="372">
        <v>0.8</v>
      </c>
      <c r="H137" s="413">
        <f t="shared" si="23"/>
        <v>2314.48</v>
      </c>
      <c r="I137" s="414"/>
      <c r="J137" s="413"/>
      <c r="K137" s="204">
        <f t="shared" si="24"/>
        <v>2314.48</v>
      </c>
      <c r="L137" s="115"/>
      <c r="M137" s="115"/>
      <c r="O137" s="205"/>
      <c r="P137" s="401"/>
    </row>
    <row r="138" spans="1:16" x14ac:dyDescent="0.25">
      <c r="A138" s="70"/>
      <c r="B138" s="281"/>
      <c r="C138" s="169" t="s">
        <v>74</v>
      </c>
      <c r="D138" s="206" t="s">
        <v>75</v>
      </c>
      <c r="E138" s="487">
        <v>2</v>
      </c>
      <c r="F138" s="369">
        <f t="shared" si="25"/>
        <v>826.6</v>
      </c>
      <c r="G138" s="372">
        <v>1.5</v>
      </c>
      <c r="H138" s="412">
        <f t="shared" si="23"/>
        <v>1239.9000000000001</v>
      </c>
      <c r="I138" s="372"/>
      <c r="J138" s="412"/>
      <c r="K138" s="204">
        <f t="shared" si="24"/>
        <v>1239.9000000000001</v>
      </c>
      <c r="L138" s="115"/>
      <c r="M138" s="115"/>
      <c r="O138" s="205"/>
      <c r="P138" s="274"/>
    </row>
    <row r="139" spans="1:16" x14ac:dyDescent="0.25">
      <c r="A139" s="70"/>
      <c r="B139" s="281"/>
      <c r="C139" s="169" t="s">
        <v>76</v>
      </c>
      <c r="D139" s="206" t="s">
        <v>52</v>
      </c>
      <c r="E139" s="487">
        <v>0.7</v>
      </c>
      <c r="F139" s="369">
        <f t="shared" si="25"/>
        <v>289.31</v>
      </c>
      <c r="G139" s="372">
        <v>0.1</v>
      </c>
      <c r="H139" s="412">
        <f t="shared" si="23"/>
        <v>28.931000000000001</v>
      </c>
      <c r="I139" s="372"/>
      <c r="J139" s="412"/>
      <c r="K139" s="204">
        <f t="shared" si="24"/>
        <v>28.931000000000001</v>
      </c>
      <c r="L139" s="115"/>
      <c r="M139" s="115"/>
      <c r="O139" s="205"/>
      <c r="P139" s="274"/>
    </row>
    <row r="140" spans="1:16" x14ac:dyDescent="0.25">
      <c r="A140" s="70"/>
      <c r="B140" s="281"/>
      <c r="C140" s="169" t="s">
        <v>77</v>
      </c>
      <c r="D140" s="206" t="s">
        <v>52</v>
      </c>
      <c r="E140" s="487">
        <v>3</v>
      </c>
      <c r="F140" s="369">
        <f t="shared" si="25"/>
        <v>1239.9000000000001</v>
      </c>
      <c r="G140" s="372">
        <v>0.01</v>
      </c>
      <c r="H140" s="412">
        <f t="shared" si="23"/>
        <v>12.399000000000001</v>
      </c>
      <c r="I140" s="372"/>
      <c r="J140" s="412"/>
      <c r="K140" s="204">
        <f t="shared" si="24"/>
        <v>12.399000000000001</v>
      </c>
      <c r="L140" s="115"/>
      <c r="M140" s="115"/>
      <c r="O140" s="205"/>
      <c r="P140" s="274"/>
    </row>
    <row r="141" spans="1:16" x14ac:dyDescent="0.25">
      <c r="A141" s="325"/>
      <c r="B141" s="324"/>
      <c r="C141" s="169" t="s">
        <v>78</v>
      </c>
      <c r="D141" s="206" t="s">
        <v>52</v>
      </c>
      <c r="E141" s="487">
        <v>28</v>
      </c>
      <c r="F141" s="369">
        <f t="shared" si="25"/>
        <v>11572.4</v>
      </c>
      <c r="G141" s="372">
        <v>0.01</v>
      </c>
      <c r="H141" s="413">
        <f t="shared" si="23"/>
        <v>115.724</v>
      </c>
      <c r="I141" s="414"/>
      <c r="J141" s="413"/>
      <c r="K141" s="204">
        <f t="shared" si="24"/>
        <v>115.724</v>
      </c>
      <c r="L141" s="115"/>
      <c r="M141" s="115"/>
      <c r="O141" s="205"/>
      <c r="P141" s="401"/>
    </row>
    <row r="142" spans="1:16" x14ac:dyDescent="0.25">
      <c r="A142" s="70"/>
      <c r="B142" s="281"/>
      <c r="C142" s="169" t="s">
        <v>79</v>
      </c>
      <c r="D142" s="206" t="s">
        <v>52</v>
      </c>
      <c r="E142" s="487">
        <v>1.6</v>
      </c>
      <c r="F142" s="369">
        <f t="shared" si="25"/>
        <v>661.28000000000009</v>
      </c>
      <c r="G142" s="372">
        <v>0.1</v>
      </c>
      <c r="H142" s="413">
        <f t="shared" si="23"/>
        <v>66.128000000000014</v>
      </c>
      <c r="I142" s="414"/>
      <c r="J142" s="413"/>
      <c r="K142" s="383">
        <f t="shared" si="24"/>
        <v>66.128000000000014</v>
      </c>
      <c r="L142" s="115"/>
      <c r="M142" s="115"/>
      <c r="O142" s="205"/>
      <c r="P142" s="401"/>
    </row>
    <row r="143" spans="1:16" ht="12" thickBot="1" x14ac:dyDescent="0.3">
      <c r="A143" s="398"/>
      <c r="B143" s="283"/>
      <c r="C143" s="169" t="s">
        <v>133</v>
      </c>
      <c r="D143" s="206" t="s">
        <v>72</v>
      </c>
      <c r="E143" s="485">
        <v>1.1000000000000001</v>
      </c>
      <c r="F143" s="369">
        <f t="shared" si="25"/>
        <v>454.63000000000005</v>
      </c>
      <c r="G143" s="372">
        <v>1</v>
      </c>
      <c r="H143" s="413">
        <f t="shared" si="23"/>
        <v>454.63000000000005</v>
      </c>
      <c r="I143" s="414"/>
      <c r="J143" s="413"/>
      <c r="K143" s="204">
        <f t="shared" si="24"/>
        <v>454.63000000000005</v>
      </c>
      <c r="L143" s="116"/>
      <c r="M143" s="115"/>
      <c r="O143" s="205"/>
      <c r="P143" s="401"/>
    </row>
    <row r="144" spans="1:16" s="344" customFormat="1" x14ac:dyDescent="0.25">
      <c r="A144" s="338">
        <v>12</v>
      </c>
      <c r="B144" s="278"/>
      <c r="C144" s="284" t="s">
        <v>142</v>
      </c>
      <c r="D144" s="185" t="s">
        <v>72</v>
      </c>
      <c r="E144" s="442"/>
      <c r="F144" s="321">
        <f>SUM(F145:F150)</f>
        <v>1166.9000000000001</v>
      </c>
      <c r="G144" s="409"/>
      <c r="H144" s="410"/>
      <c r="I144" s="409">
        <v>5</v>
      </c>
      <c r="J144" s="410">
        <f>F144*I144</f>
        <v>5834.5</v>
      </c>
      <c r="K144" s="200">
        <f>H144+J144</f>
        <v>5834.5</v>
      </c>
      <c r="L144" s="113">
        <f>SUM(K144:K158)</f>
        <v>29515.568600000006</v>
      </c>
      <c r="M144" s="113">
        <f>L144/F144</f>
        <v>25.294000000000004</v>
      </c>
      <c r="O144" s="345"/>
      <c r="P144" s="411"/>
    </row>
    <row r="145" spans="1:16" x14ac:dyDescent="0.25">
      <c r="A145" s="70"/>
      <c r="B145" s="281"/>
      <c r="C145" s="285" t="str">
        <f>C130</f>
        <v>სართული -2</v>
      </c>
      <c r="D145" s="300"/>
      <c r="E145" s="486"/>
      <c r="F145" s="245"/>
      <c r="G145" s="371"/>
      <c r="H145" s="412"/>
      <c r="I145" s="372"/>
      <c r="J145" s="412"/>
      <c r="K145" s="204"/>
      <c r="L145" s="115"/>
      <c r="M145" s="115"/>
      <c r="O145" s="346"/>
      <c r="P145" s="209"/>
    </row>
    <row r="146" spans="1:16" x14ac:dyDescent="0.25">
      <c r="A146" s="70"/>
      <c r="B146" s="281"/>
      <c r="C146" s="285" t="str">
        <f t="shared" ref="C146:C150" si="26">C131</f>
        <v>სართული -1</v>
      </c>
      <c r="D146" s="206"/>
      <c r="E146" s="486"/>
      <c r="F146" s="245"/>
      <c r="G146" s="371"/>
      <c r="H146" s="412"/>
      <c r="I146" s="372"/>
      <c r="J146" s="412"/>
      <c r="K146" s="204"/>
      <c r="L146" s="115"/>
      <c r="M146" s="115"/>
      <c r="O146" s="346"/>
      <c r="P146" s="209"/>
    </row>
    <row r="147" spans="1:16" x14ac:dyDescent="0.25">
      <c r="A147" s="70"/>
      <c r="B147" s="281"/>
      <c r="C147" s="285" t="str">
        <f t="shared" si="26"/>
        <v>სართული 1</v>
      </c>
      <c r="D147" s="300"/>
      <c r="E147" s="486"/>
      <c r="F147" s="245">
        <v>165.9</v>
      </c>
      <c r="G147" s="371"/>
      <c r="H147" s="412"/>
      <c r="I147" s="372"/>
      <c r="J147" s="412"/>
      <c r="K147" s="204"/>
      <c r="L147" s="115"/>
      <c r="M147" s="115"/>
      <c r="O147" s="346"/>
      <c r="P147" s="209"/>
    </row>
    <row r="148" spans="1:16" x14ac:dyDescent="0.25">
      <c r="A148" s="70"/>
      <c r="B148" s="281"/>
      <c r="C148" s="285" t="str">
        <f t="shared" si="26"/>
        <v>სართული 2</v>
      </c>
      <c r="D148" s="206"/>
      <c r="E148" s="486"/>
      <c r="F148" s="245">
        <v>356.6</v>
      </c>
      <c r="G148" s="371"/>
      <c r="H148" s="412"/>
      <c r="I148" s="372"/>
      <c r="J148" s="412"/>
      <c r="K148" s="204"/>
      <c r="L148" s="115"/>
      <c r="M148" s="115"/>
      <c r="O148" s="346"/>
      <c r="P148" s="209"/>
    </row>
    <row r="149" spans="1:16" x14ac:dyDescent="0.25">
      <c r="A149" s="70"/>
      <c r="B149" s="281"/>
      <c r="C149" s="285" t="str">
        <f t="shared" si="26"/>
        <v>სართული 3</v>
      </c>
      <c r="D149" s="300"/>
      <c r="E149" s="486"/>
      <c r="F149" s="245">
        <v>293.5</v>
      </c>
      <c r="G149" s="371"/>
      <c r="H149" s="412"/>
      <c r="I149" s="372"/>
      <c r="J149" s="412"/>
      <c r="K149" s="204"/>
      <c r="L149" s="115"/>
      <c r="M149" s="115"/>
      <c r="O149" s="346"/>
      <c r="P149" s="209"/>
    </row>
    <row r="150" spans="1:16" x14ac:dyDescent="0.25">
      <c r="A150" s="70"/>
      <c r="B150" s="281"/>
      <c r="C150" s="285" t="str">
        <f t="shared" si="26"/>
        <v>სართული 4</v>
      </c>
      <c r="D150" s="206"/>
      <c r="E150" s="486"/>
      <c r="F150" s="245">
        <v>350.9</v>
      </c>
      <c r="G150" s="371"/>
      <c r="H150" s="412"/>
      <c r="I150" s="372"/>
      <c r="J150" s="412"/>
      <c r="K150" s="204"/>
      <c r="L150" s="115"/>
      <c r="M150" s="115"/>
      <c r="O150" s="346"/>
      <c r="P150" s="209"/>
    </row>
    <row r="151" spans="1:16" x14ac:dyDescent="0.25">
      <c r="A151" s="70"/>
      <c r="B151" s="281"/>
      <c r="C151" s="169" t="s">
        <v>96</v>
      </c>
      <c r="D151" s="206" t="s">
        <v>72</v>
      </c>
      <c r="E151" s="487">
        <v>4.2</v>
      </c>
      <c r="F151" s="369">
        <f>$F$144*E151</f>
        <v>4900.9800000000005</v>
      </c>
      <c r="G151" s="372">
        <v>3</v>
      </c>
      <c r="H151" s="412">
        <f t="shared" ref="H151:H158" si="27">F151*G151</f>
        <v>14702.940000000002</v>
      </c>
      <c r="I151" s="372"/>
      <c r="J151" s="412"/>
      <c r="K151" s="204">
        <f t="shared" ref="K151:K158" si="28">H151+J151</f>
        <v>14702.940000000002</v>
      </c>
      <c r="L151" s="115"/>
      <c r="M151" s="115"/>
      <c r="O151" s="205"/>
      <c r="P151" s="274"/>
    </row>
    <row r="152" spans="1:16" x14ac:dyDescent="0.25">
      <c r="A152" s="325"/>
      <c r="B152" s="324"/>
      <c r="C152" s="169" t="s">
        <v>73</v>
      </c>
      <c r="D152" s="206" t="s">
        <v>52</v>
      </c>
      <c r="E152" s="487">
        <f>E95</f>
        <v>2.7E-2</v>
      </c>
      <c r="F152" s="369">
        <f t="shared" ref="F152:F158" si="29">$F$144*E152</f>
        <v>31.506300000000003</v>
      </c>
      <c r="G152" s="372">
        <v>2</v>
      </c>
      <c r="H152" s="413">
        <f t="shared" si="27"/>
        <v>63.012600000000006</v>
      </c>
      <c r="I152" s="414"/>
      <c r="J152" s="413"/>
      <c r="K152" s="204">
        <f t="shared" si="28"/>
        <v>63.012600000000006</v>
      </c>
      <c r="L152" s="115"/>
      <c r="M152" s="115"/>
      <c r="O152" s="205"/>
      <c r="P152" s="401"/>
    </row>
    <row r="153" spans="1:16" x14ac:dyDescent="0.25">
      <c r="A153" s="70"/>
      <c r="B153" s="281"/>
      <c r="C153" s="169" t="s">
        <v>74</v>
      </c>
      <c r="D153" s="206" t="s">
        <v>75</v>
      </c>
      <c r="E153" s="487">
        <v>2</v>
      </c>
      <c r="F153" s="369">
        <f t="shared" si="29"/>
        <v>2333.8000000000002</v>
      </c>
      <c r="G153" s="372">
        <v>3</v>
      </c>
      <c r="H153" s="412">
        <f t="shared" si="27"/>
        <v>7001.4000000000005</v>
      </c>
      <c r="I153" s="372"/>
      <c r="J153" s="412"/>
      <c r="K153" s="204">
        <f t="shared" si="28"/>
        <v>7001.4000000000005</v>
      </c>
      <c r="L153" s="115"/>
      <c r="M153" s="115"/>
      <c r="O153" s="205"/>
      <c r="P153" s="274"/>
    </row>
    <row r="154" spans="1:16" x14ac:dyDescent="0.25">
      <c r="A154" s="70"/>
      <c r="B154" s="281"/>
      <c r="C154" s="169" t="s">
        <v>76</v>
      </c>
      <c r="D154" s="206" t="s">
        <v>52</v>
      </c>
      <c r="E154" s="487">
        <v>0.7</v>
      </c>
      <c r="F154" s="369">
        <f t="shared" si="29"/>
        <v>816.83</v>
      </c>
      <c r="G154" s="372">
        <v>0.1</v>
      </c>
      <c r="H154" s="412">
        <f t="shared" si="27"/>
        <v>81.683000000000007</v>
      </c>
      <c r="I154" s="372"/>
      <c r="J154" s="412"/>
      <c r="K154" s="204">
        <f t="shared" si="28"/>
        <v>81.683000000000007</v>
      </c>
      <c r="L154" s="115"/>
      <c r="M154" s="115"/>
      <c r="O154" s="205"/>
      <c r="P154" s="274"/>
    </row>
    <row r="155" spans="1:16" x14ac:dyDescent="0.25">
      <c r="A155" s="70"/>
      <c r="B155" s="281"/>
      <c r="C155" s="169" t="s">
        <v>77</v>
      </c>
      <c r="D155" s="206" t="s">
        <v>52</v>
      </c>
      <c r="E155" s="487">
        <v>3</v>
      </c>
      <c r="F155" s="369">
        <f t="shared" si="29"/>
        <v>3500.7000000000003</v>
      </c>
      <c r="G155" s="372">
        <v>0.01</v>
      </c>
      <c r="H155" s="412">
        <f t="shared" si="27"/>
        <v>35.007000000000005</v>
      </c>
      <c r="I155" s="372"/>
      <c r="J155" s="412"/>
      <c r="K155" s="204">
        <f t="shared" si="28"/>
        <v>35.007000000000005</v>
      </c>
      <c r="L155" s="115"/>
      <c r="M155" s="115"/>
      <c r="O155" s="205"/>
      <c r="P155" s="274"/>
    </row>
    <row r="156" spans="1:16" x14ac:dyDescent="0.25">
      <c r="A156" s="325"/>
      <c r="B156" s="324"/>
      <c r="C156" s="169" t="s">
        <v>78</v>
      </c>
      <c r="D156" s="206" t="s">
        <v>52</v>
      </c>
      <c r="E156" s="487">
        <v>28</v>
      </c>
      <c r="F156" s="369">
        <f t="shared" si="29"/>
        <v>32673.200000000004</v>
      </c>
      <c r="G156" s="372">
        <v>0.01</v>
      </c>
      <c r="H156" s="413">
        <f t="shared" si="27"/>
        <v>326.73200000000003</v>
      </c>
      <c r="I156" s="414"/>
      <c r="J156" s="413"/>
      <c r="K156" s="204">
        <f t="shared" si="28"/>
        <v>326.73200000000003</v>
      </c>
      <c r="L156" s="115"/>
      <c r="M156" s="115"/>
      <c r="O156" s="205"/>
      <c r="P156" s="401"/>
    </row>
    <row r="157" spans="1:16" x14ac:dyDescent="0.25">
      <c r="A157" s="70"/>
      <c r="B157" s="281"/>
      <c r="C157" s="169" t="s">
        <v>79</v>
      </c>
      <c r="D157" s="206" t="s">
        <v>52</v>
      </c>
      <c r="E157" s="487">
        <v>1.6</v>
      </c>
      <c r="F157" s="369">
        <f t="shared" si="29"/>
        <v>1867.0400000000002</v>
      </c>
      <c r="G157" s="372">
        <v>0.1</v>
      </c>
      <c r="H157" s="413">
        <f t="shared" si="27"/>
        <v>186.70400000000004</v>
      </c>
      <c r="I157" s="414"/>
      <c r="J157" s="413"/>
      <c r="K157" s="383">
        <f t="shared" si="28"/>
        <v>186.70400000000004</v>
      </c>
      <c r="L157" s="115"/>
      <c r="M157" s="115"/>
      <c r="O157" s="205"/>
      <c r="P157" s="401"/>
    </row>
    <row r="158" spans="1:16" ht="12" thickBot="1" x14ac:dyDescent="0.3">
      <c r="A158" s="398"/>
      <c r="B158" s="283"/>
      <c r="C158" s="169" t="s">
        <v>133</v>
      </c>
      <c r="D158" s="206" t="s">
        <v>72</v>
      </c>
      <c r="E158" s="446">
        <v>1.1000000000000001</v>
      </c>
      <c r="F158" s="369">
        <f t="shared" si="29"/>
        <v>1283.5900000000001</v>
      </c>
      <c r="G158" s="372">
        <v>1</v>
      </c>
      <c r="H158" s="413">
        <f t="shared" si="27"/>
        <v>1283.5900000000001</v>
      </c>
      <c r="I158" s="414"/>
      <c r="J158" s="413"/>
      <c r="K158" s="204">
        <f t="shared" si="28"/>
        <v>1283.5900000000001</v>
      </c>
      <c r="L158" s="116"/>
      <c r="M158" s="115"/>
      <c r="O158" s="205"/>
      <c r="P158" s="401"/>
    </row>
    <row r="159" spans="1:16" s="344" customFormat="1" x14ac:dyDescent="0.25">
      <c r="A159" s="338">
        <v>13</v>
      </c>
      <c r="B159" s="278"/>
      <c r="C159" s="284" t="s">
        <v>143</v>
      </c>
      <c r="D159" s="185" t="s">
        <v>72</v>
      </c>
      <c r="E159" s="442"/>
      <c r="F159" s="321">
        <f>SUM(F160:F165)</f>
        <v>240.89999999999998</v>
      </c>
      <c r="G159" s="409"/>
      <c r="H159" s="410"/>
      <c r="I159" s="409">
        <v>5</v>
      </c>
      <c r="J159" s="410">
        <f>F159*I159</f>
        <v>1204.5</v>
      </c>
      <c r="K159" s="200">
        <f>H159+J159</f>
        <v>1204.5</v>
      </c>
      <c r="L159" s="113">
        <f>SUM(K159:K174)</f>
        <v>5068.5359999999991</v>
      </c>
      <c r="M159" s="113">
        <f>L159/F159</f>
        <v>21.04</v>
      </c>
      <c r="O159" s="345"/>
      <c r="P159" s="411"/>
    </row>
    <row r="160" spans="1:16" x14ac:dyDescent="0.25">
      <c r="A160" s="70"/>
      <c r="B160" s="281"/>
      <c r="C160" s="285" t="str">
        <f>C145</f>
        <v>სართული -2</v>
      </c>
      <c r="D160" s="300"/>
      <c r="E160" s="486"/>
      <c r="F160" s="245"/>
      <c r="G160" s="371"/>
      <c r="H160" s="412"/>
      <c r="I160" s="372"/>
      <c r="J160" s="412"/>
      <c r="K160" s="204"/>
      <c r="L160" s="115"/>
      <c r="M160" s="115"/>
      <c r="O160" s="346"/>
      <c r="P160" s="209"/>
    </row>
    <row r="161" spans="1:16" x14ac:dyDescent="0.25">
      <c r="A161" s="70"/>
      <c r="B161" s="281"/>
      <c r="C161" s="285" t="str">
        <f t="shared" ref="C161:C165" si="30">C146</f>
        <v>სართული -1</v>
      </c>
      <c r="D161" s="206"/>
      <c r="E161" s="486"/>
      <c r="F161" s="245"/>
      <c r="G161" s="371"/>
      <c r="H161" s="412"/>
      <c r="I161" s="372"/>
      <c r="J161" s="412"/>
      <c r="K161" s="204"/>
      <c r="L161" s="115"/>
      <c r="M161" s="115"/>
      <c r="O161" s="346"/>
      <c r="P161" s="209"/>
    </row>
    <row r="162" spans="1:16" x14ac:dyDescent="0.25">
      <c r="A162" s="70"/>
      <c r="B162" s="281"/>
      <c r="C162" s="285" t="str">
        <f t="shared" si="30"/>
        <v>სართული 1</v>
      </c>
      <c r="D162" s="300"/>
      <c r="E162" s="486"/>
      <c r="F162" s="245">
        <v>61.3</v>
      </c>
      <c r="G162" s="371"/>
      <c r="H162" s="412"/>
      <c r="I162" s="372"/>
      <c r="J162" s="412"/>
      <c r="K162" s="204"/>
      <c r="L162" s="115"/>
      <c r="M162" s="115"/>
      <c r="O162" s="346"/>
      <c r="P162" s="209"/>
    </row>
    <row r="163" spans="1:16" x14ac:dyDescent="0.25">
      <c r="A163" s="70"/>
      <c r="B163" s="281"/>
      <c r="C163" s="285" t="str">
        <f t="shared" si="30"/>
        <v>სართული 2</v>
      </c>
      <c r="D163" s="206"/>
      <c r="E163" s="486"/>
      <c r="F163" s="245">
        <v>43.4</v>
      </c>
      <c r="G163" s="371"/>
      <c r="H163" s="412"/>
      <c r="I163" s="372"/>
      <c r="J163" s="412"/>
      <c r="K163" s="204"/>
      <c r="L163" s="115"/>
      <c r="M163" s="115"/>
      <c r="O163" s="346"/>
      <c r="P163" s="209"/>
    </row>
    <row r="164" spans="1:16" x14ac:dyDescent="0.25">
      <c r="A164" s="70"/>
      <c r="B164" s="281"/>
      <c r="C164" s="285" t="str">
        <f t="shared" si="30"/>
        <v>სართული 3</v>
      </c>
      <c r="D164" s="300"/>
      <c r="E164" s="486"/>
      <c r="F164" s="245">
        <v>100.5</v>
      </c>
      <c r="G164" s="371"/>
      <c r="H164" s="412"/>
      <c r="I164" s="372"/>
      <c r="J164" s="412"/>
      <c r="K164" s="204"/>
      <c r="L164" s="115"/>
      <c r="M164" s="115"/>
      <c r="O164" s="346"/>
      <c r="P164" s="209"/>
    </row>
    <row r="165" spans="1:16" x14ac:dyDescent="0.25">
      <c r="A165" s="70"/>
      <c r="B165" s="281"/>
      <c r="C165" s="285" t="str">
        <f t="shared" si="30"/>
        <v>სართული 4</v>
      </c>
      <c r="D165" s="206"/>
      <c r="E165" s="486"/>
      <c r="F165" s="245">
        <v>35.700000000000003</v>
      </c>
      <c r="G165" s="371"/>
      <c r="H165" s="412"/>
      <c r="I165" s="372"/>
      <c r="J165" s="412"/>
      <c r="K165" s="204"/>
      <c r="L165" s="115"/>
      <c r="M165" s="115"/>
      <c r="O165" s="346"/>
      <c r="P165" s="209"/>
    </row>
    <row r="166" spans="1:16" x14ac:dyDescent="0.25">
      <c r="A166" s="70"/>
      <c r="B166" s="281"/>
      <c r="C166" s="169" t="s">
        <v>96</v>
      </c>
      <c r="D166" s="206" t="s">
        <v>72</v>
      </c>
      <c r="E166" s="487">
        <v>2.1</v>
      </c>
      <c r="F166" s="369">
        <f>$F$159*E166</f>
        <v>505.89</v>
      </c>
      <c r="G166" s="372">
        <v>1.5</v>
      </c>
      <c r="H166" s="412">
        <f t="shared" ref="H166:H174" si="31">F166*G166</f>
        <v>758.83500000000004</v>
      </c>
      <c r="I166" s="372"/>
      <c r="J166" s="412"/>
      <c r="K166" s="204">
        <f t="shared" ref="K166:K174" si="32">H166+J166</f>
        <v>758.83500000000004</v>
      </c>
      <c r="L166" s="115"/>
      <c r="M166" s="115"/>
      <c r="O166" s="205"/>
      <c r="P166" s="274"/>
    </row>
    <row r="167" spans="1:16" x14ac:dyDescent="0.25">
      <c r="A167" s="70"/>
      <c r="B167" s="281"/>
      <c r="C167" s="169" t="s">
        <v>134</v>
      </c>
      <c r="D167" s="206" t="s">
        <v>72</v>
      </c>
      <c r="E167" s="487">
        <v>2.1</v>
      </c>
      <c r="F167" s="369">
        <f t="shared" ref="F167:F174" si="33">$F$159*E167</f>
        <v>505.89</v>
      </c>
      <c r="G167" s="372">
        <v>2</v>
      </c>
      <c r="H167" s="412">
        <f t="shared" ref="H167" si="34">F167*G167</f>
        <v>1011.78</v>
      </c>
      <c r="I167" s="372"/>
      <c r="J167" s="412"/>
      <c r="K167" s="204">
        <f t="shared" ref="K167" si="35">H167+J167</f>
        <v>1011.78</v>
      </c>
      <c r="L167" s="115"/>
      <c r="M167" s="115"/>
      <c r="O167" s="205"/>
      <c r="P167" s="274"/>
    </row>
    <row r="168" spans="1:16" x14ac:dyDescent="0.25">
      <c r="A168" s="325"/>
      <c r="B168" s="324"/>
      <c r="C168" s="169" t="s">
        <v>73</v>
      </c>
      <c r="D168" s="206" t="s">
        <v>52</v>
      </c>
      <c r="E168" s="487">
        <f>E124</f>
        <v>0.7</v>
      </c>
      <c r="F168" s="369">
        <f t="shared" si="33"/>
        <v>168.62999999999997</v>
      </c>
      <c r="G168" s="372">
        <v>1.5</v>
      </c>
      <c r="H168" s="413">
        <f t="shared" si="31"/>
        <v>252.94499999999994</v>
      </c>
      <c r="I168" s="414"/>
      <c r="J168" s="413"/>
      <c r="K168" s="204">
        <f t="shared" si="32"/>
        <v>252.94499999999994</v>
      </c>
      <c r="L168" s="115"/>
      <c r="M168" s="115"/>
      <c r="O168" s="205"/>
      <c r="P168" s="401"/>
    </row>
    <row r="169" spans="1:16" x14ac:dyDescent="0.25">
      <c r="A169" s="70"/>
      <c r="B169" s="281"/>
      <c r="C169" s="169" t="s">
        <v>74</v>
      </c>
      <c r="D169" s="206" t="s">
        <v>75</v>
      </c>
      <c r="E169" s="487">
        <v>2</v>
      </c>
      <c r="F169" s="369">
        <f t="shared" si="33"/>
        <v>481.79999999999995</v>
      </c>
      <c r="G169" s="372">
        <v>3</v>
      </c>
      <c r="H169" s="412">
        <f t="shared" si="31"/>
        <v>1445.3999999999999</v>
      </c>
      <c r="I169" s="372"/>
      <c r="J169" s="412"/>
      <c r="K169" s="204">
        <f t="shared" si="32"/>
        <v>1445.3999999999999</v>
      </c>
      <c r="L169" s="115"/>
      <c r="M169" s="115"/>
      <c r="O169" s="205"/>
      <c r="P169" s="274"/>
    </row>
    <row r="170" spans="1:16" x14ac:dyDescent="0.25">
      <c r="A170" s="70"/>
      <c r="B170" s="281"/>
      <c r="C170" s="169" t="s">
        <v>76</v>
      </c>
      <c r="D170" s="206" t="s">
        <v>52</v>
      </c>
      <c r="E170" s="487">
        <v>0.7</v>
      </c>
      <c r="F170" s="369">
        <f t="shared" si="33"/>
        <v>168.62999999999997</v>
      </c>
      <c r="G170" s="372">
        <v>0.1</v>
      </c>
      <c r="H170" s="412">
        <f t="shared" si="31"/>
        <v>16.862999999999996</v>
      </c>
      <c r="I170" s="372"/>
      <c r="J170" s="412"/>
      <c r="K170" s="204">
        <f t="shared" si="32"/>
        <v>16.862999999999996</v>
      </c>
      <c r="L170" s="115"/>
      <c r="M170" s="115"/>
      <c r="O170" s="205"/>
      <c r="P170" s="274"/>
    </row>
    <row r="171" spans="1:16" x14ac:dyDescent="0.25">
      <c r="A171" s="70"/>
      <c r="B171" s="281"/>
      <c r="C171" s="169" t="s">
        <v>77</v>
      </c>
      <c r="D171" s="206" t="s">
        <v>52</v>
      </c>
      <c r="E171" s="487">
        <v>3</v>
      </c>
      <c r="F171" s="369">
        <f t="shared" si="33"/>
        <v>722.69999999999993</v>
      </c>
      <c r="G171" s="372">
        <v>0.01</v>
      </c>
      <c r="H171" s="412">
        <f t="shared" si="31"/>
        <v>7.2269999999999994</v>
      </c>
      <c r="I171" s="372"/>
      <c r="J171" s="412"/>
      <c r="K171" s="204">
        <f t="shared" si="32"/>
        <v>7.2269999999999994</v>
      </c>
      <c r="L171" s="115"/>
      <c r="M171" s="115"/>
      <c r="O171" s="205"/>
      <c r="P171" s="274"/>
    </row>
    <row r="172" spans="1:16" x14ac:dyDescent="0.25">
      <c r="A172" s="325"/>
      <c r="B172" s="324"/>
      <c r="C172" s="169" t="s">
        <v>78</v>
      </c>
      <c r="D172" s="206" t="s">
        <v>52</v>
      </c>
      <c r="E172" s="487">
        <v>28</v>
      </c>
      <c r="F172" s="369">
        <f t="shared" si="33"/>
        <v>6745.1999999999989</v>
      </c>
      <c r="G172" s="372">
        <v>0.01</v>
      </c>
      <c r="H172" s="413">
        <f t="shared" si="31"/>
        <v>67.451999999999984</v>
      </c>
      <c r="I172" s="414"/>
      <c r="J172" s="413"/>
      <c r="K172" s="204">
        <f t="shared" si="32"/>
        <v>67.451999999999984</v>
      </c>
      <c r="L172" s="115"/>
      <c r="M172" s="115"/>
      <c r="O172" s="205"/>
      <c r="P172" s="401"/>
    </row>
    <row r="173" spans="1:16" x14ac:dyDescent="0.25">
      <c r="A173" s="70"/>
      <c r="B173" s="281"/>
      <c r="C173" s="169" t="s">
        <v>79</v>
      </c>
      <c r="D173" s="206" t="s">
        <v>52</v>
      </c>
      <c r="E173" s="487">
        <v>1.6</v>
      </c>
      <c r="F173" s="369">
        <f t="shared" si="33"/>
        <v>385.44</v>
      </c>
      <c r="G173" s="372">
        <v>0.1</v>
      </c>
      <c r="H173" s="413">
        <f t="shared" si="31"/>
        <v>38.544000000000004</v>
      </c>
      <c r="I173" s="414"/>
      <c r="J173" s="413"/>
      <c r="K173" s="383">
        <f t="shared" si="32"/>
        <v>38.544000000000004</v>
      </c>
      <c r="L173" s="115"/>
      <c r="M173" s="115"/>
      <c r="O173" s="205"/>
      <c r="P173" s="401"/>
    </row>
    <row r="174" spans="1:16" ht="12" thickBot="1" x14ac:dyDescent="0.3">
      <c r="A174" s="398"/>
      <c r="B174" s="283"/>
      <c r="C174" s="169" t="s">
        <v>133</v>
      </c>
      <c r="D174" s="206" t="s">
        <v>72</v>
      </c>
      <c r="E174" s="446">
        <v>1.1000000000000001</v>
      </c>
      <c r="F174" s="475">
        <f t="shared" si="33"/>
        <v>264.99</v>
      </c>
      <c r="G174" s="372">
        <v>1</v>
      </c>
      <c r="H174" s="413">
        <f t="shared" si="31"/>
        <v>264.99</v>
      </c>
      <c r="I174" s="414"/>
      <c r="J174" s="413"/>
      <c r="K174" s="204">
        <f t="shared" si="32"/>
        <v>264.99</v>
      </c>
      <c r="L174" s="116"/>
      <c r="M174" s="115"/>
      <c r="O174" s="205"/>
      <c r="P174" s="401"/>
    </row>
    <row r="175" spans="1:16" s="344" customFormat="1" x14ac:dyDescent="0.25">
      <c r="A175" s="338">
        <v>14</v>
      </c>
      <c r="B175" s="278"/>
      <c r="C175" s="284" t="s">
        <v>144</v>
      </c>
      <c r="D175" s="185" t="s">
        <v>72</v>
      </c>
      <c r="E175" s="442"/>
      <c r="F175" s="321">
        <f>SUM(F176:F181)</f>
        <v>1674.1</v>
      </c>
      <c r="G175" s="409"/>
      <c r="H175" s="410"/>
      <c r="I175" s="409">
        <v>5</v>
      </c>
      <c r="J175" s="410">
        <f>F175*I175</f>
        <v>8370.5</v>
      </c>
      <c r="K175" s="200">
        <f>H175+J175</f>
        <v>8370.5</v>
      </c>
      <c r="L175" s="113">
        <f>SUM(K175:K189)</f>
        <v>45686.188999999998</v>
      </c>
      <c r="M175" s="113">
        <f>L175/F175</f>
        <v>27.29</v>
      </c>
      <c r="O175" s="345"/>
      <c r="P175" s="411"/>
    </row>
    <row r="176" spans="1:16" x14ac:dyDescent="0.25">
      <c r="A176" s="70"/>
      <c r="B176" s="281"/>
      <c r="C176" s="285" t="str">
        <f>C160</f>
        <v>სართული -2</v>
      </c>
      <c r="D176" s="300"/>
      <c r="E176" s="486"/>
      <c r="F176" s="245"/>
      <c r="G176" s="371"/>
      <c r="H176" s="412"/>
      <c r="I176" s="372"/>
      <c r="J176" s="412"/>
      <c r="K176" s="204"/>
      <c r="L176" s="115"/>
      <c r="M176" s="115"/>
      <c r="O176" s="346"/>
      <c r="P176" s="209"/>
    </row>
    <row r="177" spans="1:16" x14ac:dyDescent="0.25">
      <c r="A177" s="70"/>
      <c r="B177" s="281"/>
      <c r="C177" s="285" t="str">
        <f t="shared" ref="C177:C181" si="36">C161</f>
        <v>სართული -1</v>
      </c>
      <c r="D177" s="206"/>
      <c r="E177" s="486"/>
      <c r="F177" s="245"/>
      <c r="G177" s="371"/>
      <c r="H177" s="412"/>
      <c r="I177" s="372"/>
      <c r="J177" s="412"/>
      <c r="K177" s="204"/>
      <c r="L177" s="115"/>
      <c r="M177" s="115"/>
      <c r="O177" s="346"/>
      <c r="P177" s="209"/>
    </row>
    <row r="178" spans="1:16" x14ac:dyDescent="0.25">
      <c r="A178" s="70"/>
      <c r="B178" s="281"/>
      <c r="C178" s="285" t="str">
        <f t="shared" si="36"/>
        <v>სართული 1</v>
      </c>
      <c r="D178" s="300"/>
      <c r="E178" s="486"/>
      <c r="F178" s="245">
        <v>511.7</v>
      </c>
      <c r="G178" s="371"/>
      <c r="H178" s="412"/>
      <c r="I178" s="372"/>
      <c r="J178" s="412"/>
      <c r="K178" s="204"/>
      <c r="L178" s="115"/>
      <c r="M178" s="115"/>
      <c r="O178" s="346"/>
      <c r="P178" s="209"/>
    </row>
    <row r="179" spans="1:16" x14ac:dyDescent="0.25">
      <c r="A179" s="70"/>
      <c r="B179" s="281"/>
      <c r="C179" s="285" t="str">
        <f t="shared" si="36"/>
        <v>სართული 2</v>
      </c>
      <c r="D179" s="206"/>
      <c r="E179" s="486"/>
      <c r="F179" s="245">
        <v>313.39999999999998</v>
      </c>
      <c r="G179" s="371"/>
      <c r="H179" s="412"/>
      <c r="I179" s="372"/>
      <c r="J179" s="412"/>
      <c r="K179" s="204"/>
      <c r="L179" s="115"/>
      <c r="M179" s="115"/>
      <c r="O179" s="346"/>
      <c r="P179" s="209"/>
    </row>
    <row r="180" spans="1:16" x14ac:dyDescent="0.25">
      <c r="A180" s="70"/>
      <c r="B180" s="281"/>
      <c r="C180" s="285" t="str">
        <f t="shared" si="36"/>
        <v>სართული 3</v>
      </c>
      <c r="D180" s="300"/>
      <c r="E180" s="486"/>
      <c r="F180" s="245">
        <v>356.8</v>
      </c>
      <c r="G180" s="371"/>
      <c r="H180" s="412"/>
      <c r="I180" s="372"/>
      <c r="J180" s="412"/>
      <c r="K180" s="204"/>
      <c r="L180" s="115"/>
      <c r="M180" s="115"/>
      <c r="O180" s="346"/>
      <c r="P180" s="209"/>
    </row>
    <row r="181" spans="1:16" x14ac:dyDescent="0.25">
      <c r="A181" s="70"/>
      <c r="B181" s="281"/>
      <c r="C181" s="285" t="str">
        <f t="shared" si="36"/>
        <v>სართული 4</v>
      </c>
      <c r="D181" s="206"/>
      <c r="E181" s="486"/>
      <c r="F181" s="245">
        <v>492.2</v>
      </c>
      <c r="G181" s="371"/>
      <c r="H181" s="412"/>
      <c r="I181" s="372"/>
      <c r="J181" s="412"/>
      <c r="K181" s="204"/>
      <c r="L181" s="115"/>
      <c r="M181" s="115"/>
      <c r="O181" s="346"/>
      <c r="P181" s="209"/>
    </row>
    <row r="182" spans="1:16" x14ac:dyDescent="0.25">
      <c r="A182" s="70"/>
      <c r="B182" s="281"/>
      <c r="C182" s="169" t="s">
        <v>96</v>
      </c>
      <c r="D182" s="206" t="s">
        <v>72</v>
      </c>
      <c r="E182" s="487">
        <v>4.2</v>
      </c>
      <c r="F182" s="369">
        <f>$F$175*E182</f>
        <v>7031.22</v>
      </c>
      <c r="G182" s="372">
        <v>3</v>
      </c>
      <c r="H182" s="412">
        <f t="shared" ref="H182:H189" si="37">F182*G182</f>
        <v>21093.66</v>
      </c>
      <c r="I182" s="372"/>
      <c r="J182" s="412"/>
      <c r="K182" s="204">
        <f t="shared" ref="K182:K189" si="38">H182+J182</f>
        <v>21093.66</v>
      </c>
      <c r="L182" s="115"/>
      <c r="M182" s="115"/>
      <c r="O182" s="205"/>
      <c r="P182" s="274"/>
    </row>
    <row r="183" spans="1:16" x14ac:dyDescent="0.25">
      <c r="A183" s="325"/>
      <c r="B183" s="324"/>
      <c r="C183" s="169" t="s">
        <v>73</v>
      </c>
      <c r="D183" s="206" t="s">
        <v>52</v>
      </c>
      <c r="E183" s="487">
        <v>0.7</v>
      </c>
      <c r="F183" s="369">
        <f t="shared" ref="F183:F189" si="39">$F$175*E183</f>
        <v>1171.8699999999999</v>
      </c>
      <c r="G183" s="372">
        <v>1.5</v>
      </c>
      <c r="H183" s="413">
        <f t="shared" si="37"/>
        <v>1757.8049999999998</v>
      </c>
      <c r="I183" s="414"/>
      <c r="J183" s="413"/>
      <c r="K183" s="204">
        <f t="shared" si="38"/>
        <v>1757.8049999999998</v>
      </c>
      <c r="L183" s="115"/>
      <c r="M183" s="115"/>
      <c r="O183" s="205"/>
      <c r="P183" s="401"/>
    </row>
    <row r="184" spans="1:16" x14ac:dyDescent="0.25">
      <c r="A184" s="70"/>
      <c r="B184" s="281"/>
      <c r="C184" s="169" t="s">
        <v>74</v>
      </c>
      <c r="D184" s="206" t="s">
        <v>75</v>
      </c>
      <c r="E184" s="487">
        <v>2</v>
      </c>
      <c r="F184" s="369">
        <f t="shared" si="39"/>
        <v>3348.2</v>
      </c>
      <c r="G184" s="372">
        <v>3.5</v>
      </c>
      <c r="H184" s="412">
        <f t="shared" si="37"/>
        <v>11718.699999999999</v>
      </c>
      <c r="I184" s="372"/>
      <c r="J184" s="412"/>
      <c r="K184" s="204">
        <f t="shared" si="38"/>
        <v>11718.699999999999</v>
      </c>
      <c r="L184" s="115"/>
      <c r="M184" s="115"/>
      <c r="O184" s="205"/>
      <c r="P184" s="274"/>
    </row>
    <row r="185" spans="1:16" x14ac:dyDescent="0.25">
      <c r="A185" s="70"/>
      <c r="B185" s="281"/>
      <c r="C185" s="169" t="s">
        <v>76</v>
      </c>
      <c r="D185" s="206" t="s">
        <v>52</v>
      </c>
      <c r="E185" s="487">
        <v>0.7</v>
      </c>
      <c r="F185" s="369">
        <f t="shared" si="39"/>
        <v>1171.8699999999999</v>
      </c>
      <c r="G185" s="372">
        <v>0.1</v>
      </c>
      <c r="H185" s="412">
        <f t="shared" si="37"/>
        <v>117.187</v>
      </c>
      <c r="I185" s="372"/>
      <c r="J185" s="412"/>
      <c r="K185" s="204">
        <f t="shared" si="38"/>
        <v>117.187</v>
      </c>
      <c r="L185" s="115"/>
      <c r="M185" s="115"/>
      <c r="O185" s="205"/>
      <c r="P185" s="274"/>
    </row>
    <row r="186" spans="1:16" x14ac:dyDescent="0.25">
      <c r="A186" s="70"/>
      <c r="B186" s="281"/>
      <c r="C186" s="169" t="s">
        <v>77</v>
      </c>
      <c r="D186" s="206" t="s">
        <v>52</v>
      </c>
      <c r="E186" s="487">
        <v>3</v>
      </c>
      <c r="F186" s="369">
        <f t="shared" si="39"/>
        <v>5022.2999999999993</v>
      </c>
      <c r="G186" s="372">
        <v>0.01</v>
      </c>
      <c r="H186" s="412">
        <f t="shared" si="37"/>
        <v>50.222999999999992</v>
      </c>
      <c r="I186" s="372"/>
      <c r="J186" s="412"/>
      <c r="K186" s="204">
        <f t="shared" si="38"/>
        <v>50.222999999999992</v>
      </c>
      <c r="L186" s="115"/>
      <c r="M186" s="115"/>
      <c r="O186" s="205"/>
      <c r="P186" s="274"/>
    </row>
    <row r="187" spans="1:16" x14ac:dyDescent="0.25">
      <c r="A187" s="325"/>
      <c r="B187" s="324"/>
      <c r="C187" s="169" t="s">
        <v>78</v>
      </c>
      <c r="D187" s="206" t="s">
        <v>52</v>
      </c>
      <c r="E187" s="487">
        <v>28</v>
      </c>
      <c r="F187" s="369">
        <f t="shared" si="39"/>
        <v>46874.799999999996</v>
      </c>
      <c r="G187" s="372">
        <v>0.01</v>
      </c>
      <c r="H187" s="413">
        <f t="shared" si="37"/>
        <v>468.74799999999999</v>
      </c>
      <c r="I187" s="414"/>
      <c r="J187" s="413"/>
      <c r="K187" s="204">
        <f t="shared" si="38"/>
        <v>468.74799999999999</v>
      </c>
      <c r="L187" s="115"/>
      <c r="M187" s="115"/>
      <c r="O187" s="205"/>
      <c r="P187" s="401"/>
    </row>
    <row r="188" spans="1:16" x14ac:dyDescent="0.25">
      <c r="A188" s="70"/>
      <c r="B188" s="281"/>
      <c r="C188" s="169" t="s">
        <v>79</v>
      </c>
      <c r="D188" s="206" t="s">
        <v>52</v>
      </c>
      <c r="E188" s="487">
        <v>1.6</v>
      </c>
      <c r="F188" s="369">
        <f t="shared" si="39"/>
        <v>2678.56</v>
      </c>
      <c r="G188" s="372">
        <v>0.1</v>
      </c>
      <c r="H188" s="413">
        <f t="shared" si="37"/>
        <v>267.85599999999999</v>
      </c>
      <c r="I188" s="414"/>
      <c r="J188" s="413"/>
      <c r="K188" s="383">
        <f t="shared" si="38"/>
        <v>267.85599999999999</v>
      </c>
      <c r="L188" s="115"/>
      <c r="M188" s="115"/>
      <c r="O188" s="205"/>
      <c r="P188" s="401"/>
    </row>
    <row r="189" spans="1:16" ht="12" thickBot="1" x14ac:dyDescent="0.3">
      <c r="A189" s="398"/>
      <c r="B189" s="283"/>
      <c r="C189" s="169" t="s">
        <v>133</v>
      </c>
      <c r="D189" s="206" t="s">
        <v>72</v>
      </c>
      <c r="E189" s="446">
        <v>1.1000000000000001</v>
      </c>
      <c r="F189" s="369">
        <f t="shared" si="39"/>
        <v>1841.51</v>
      </c>
      <c r="G189" s="372">
        <v>1</v>
      </c>
      <c r="H189" s="413">
        <f t="shared" si="37"/>
        <v>1841.51</v>
      </c>
      <c r="I189" s="414"/>
      <c r="J189" s="413"/>
      <c r="K189" s="204">
        <f t="shared" si="38"/>
        <v>1841.51</v>
      </c>
      <c r="L189" s="116"/>
      <c r="M189" s="115"/>
      <c r="O189" s="205"/>
      <c r="P189" s="401"/>
    </row>
    <row r="190" spans="1:16" s="344" customFormat="1" x14ac:dyDescent="0.25">
      <c r="A190" s="338">
        <v>15</v>
      </c>
      <c r="B190" s="278"/>
      <c r="C190" s="284" t="s">
        <v>145</v>
      </c>
      <c r="D190" s="185" t="s">
        <v>72</v>
      </c>
      <c r="E190" s="442"/>
      <c r="F190" s="321">
        <f>SUM(F191:F196)</f>
        <v>178.70000000000002</v>
      </c>
      <c r="G190" s="409"/>
      <c r="H190" s="410"/>
      <c r="I190" s="409">
        <v>5</v>
      </c>
      <c r="J190" s="410">
        <f>F190*I190</f>
        <v>893.50000000000011</v>
      </c>
      <c r="K190" s="200">
        <f>H190+J190</f>
        <v>893.50000000000011</v>
      </c>
      <c r="L190" s="113">
        <f>SUM(K190:K204)</f>
        <v>4010.0280000000002</v>
      </c>
      <c r="M190" s="113">
        <f>L190/F190</f>
        <v>22.439999999999998</v>
      </c>
      <c r="O190" s="345"/>
      <c r="P190" s="411"/>
    </row>
    <row r="191" spans="1:16" x14ac:dyDescent="0.25">
      <c r="A191" s="70"/>
      <c r="B191" s="281"/>
      <c r="C191" s="285" t="str">
        <f>C176</f>
        <v>სართული -2</v>
      </c>
      <c r="D191" s="300"/>
      <c r="E191" s="486"/>
      <c r="F191" s="245"/>
      <c r="G191" s="371"/>
      <c r="H191" s="412"/>
      <c r="I191" s="372"/>
      <c r="J191" s="412"/>
      <c r="K191" s="204"/>
      <c r="L191" s="115"/>
      <c r="M191" s="115"/>
      <c r="O191" s="346"/>
      <c r="P191" s="209"/>
    </row>
    <row r="192" spans="1:16" x14ac:dyDescent="0.25">
      <c r="A192" s="70"/>
      <c r="B192" s="281"/>
      <c r="C192" s="285" t="str">
        <f t="shared" ref="C192:C196" si="40">C177</f>
        <v>სართული -1</v>
      </c>
      <c r="D192" s="206"/>
      <c r="E192" s="486"/>
      <c r="F192" s="245"/>
      <c r="G192" s="371"/>
      <c r="H192" s="412"/>
      <c r="I192" s="372"/>
      <c r="J192" s="412"/>
      <c r="K192" s="204"/>
      <c r="L192" s="115"/>
      <c r="M192" s="115"/>
      <c r="O192" s="346"/>
      <c r="P192" s="209"/>
    </row>
    <row r="193" spans="1:16" x14ac:dyDescent="0.25">
      <c r="A193" s="70"/>
      <c r="B193" s="281"/>
      <c r="C193" s="285" t="str">
        <f t="shared" si="40"/>
        <v>სართული 1</v>
      </c>
      <c r="D193" s="300"/>
      <c r="E193" s="486"/>
      <c r="F193" s="245">
        <v>76.400000000000006</v>
      </c>
      <c r="G193" s="371"/>
      <c r="H193" s="412"/>
      <c r="I193" s="372"/>
      <c r="J193" s="412"/>
      <c r="K193" s="204"/>
      <c r="L193" s="115"/>
      <c r="M193" s="115"/>
      <c r="O193" s="346"/>
      <c r="P193" s="209"/>
    </row>
    <row r="194" spans="1:16" x14ac:dyDescent="0.25">
      <c r="A194" s="70"/>
      <c r="B194" s="281"/>
      <c r="C194" s="285" t="str">
        <f t="shared" si="40"/>
        <v>სართული 2</v>
      </c>
      <c r="D194" s="206"/>
      <c r="E194" s="486"/>
      <c r="F194" s="245">
        <v>29.9</v>
      </c>
      <c r="G194" s="371"/>
      <c r="H194" s="412"/>
      <c r="I194" s="372"/>
      <c r="J194" s="412"/>
      <c r="K194" s="204"/>
      <c r="L194" s="115"/>
      <c r="M194" s="115"/>
      <c r="O194" s="346"/>
      <c r="P194" s="209"/>
    </row>
    <row r="195" spans="1:16" x14ac:dyDescent="0.25">
      <c r="A195" s="70"/>
      <c r="B195" s="281"/>
      <c r="C195" s="285" t="str">
        <f t="shared" si="40"/>
        <v>სართული 3</v>
      </c>
      <c r="D195" s="300"/>
      <c r="E195" s="486"/>
      <c r="F195" s="245">
        <v>17.2</v>
      </c>
      <c r="G195" s="371"/>
      <c r="H195" s="412"/>
      <c r="I195" s="372"/>
      <c r="J195" s="412"/>
      <c r="K195" s="204"/>
      <c r="L195" s="115"/>
      <c r="M195" s="115"/>
      <c r="O195" s="346"/>
      <c r="P195" s="209"/>
    </row>
    <row r="196" spans="1:16" x14ac:dyDescent="0.25">
      <c r="A196" s="70"/>
      <c r="B196" s="281"/>
      <c r="C196" s="285" t="str">
        <f t="shared" si="40"/>
        <v>სართული 4</v>
      </c>
      <c r="D196" s="206"/>
      <c r="E196" s="486"/>
      <c r="F196" s="245">
        <v>55.2</v>
      </c>
      <c r="G196" s="371"/>
      <c r="H196" s="412"/>
      <c r="I196" s="372"/>
      <c r="J196" s="412"/>
      <c r="K196" s="204"/>
      <c r="L196" s="115"/>
      <c r="M196" s="115"/>
      <c r="O196" s="346"/>
      <c r="P196" s="209"/>
    </row>
    <row r="197" spans="1:16" x14ac:dyDescent="0.25">
      <c r="A197" s="70"/>
      <c r="B197" s="281"/>
      <c r="C197" s="169" t="s">
        <v>96</v>
      </c>
      <c r="D197" s="206" t="s">
        <v>72</v>
      </c>
      <c r="E197" s="487">
        <v>4.2</v>
      </c>
      <c r="F197" s="369">
        <f>$F$190*E197</f>
        <v>750.54000000000008</v>
      </c>
      <c r="G197" s="372">
        <v>2</v>
      </c>
      <c r="H197" s="412">
        <f t="shared" ref="H197:H204" si="41">F197*G197</f>
        <v>1501.0800000000002</v>
      </c>
      <c r="I197" s="372"/>
      <c r="J197" s="412"/>
      <c r="K197" s="204">
        <f t="shared" ref="K197:K204" si="42">H197+J197</f>
        <v>1501.0800000000002</v>
      </c>
      <c r="L197" s="115"/>
      <c r="M197" s="115"/>
      <c r="O197" s="205"/>
      <c r="P197" s="274"/>
    </row>
    <row r="198" spans="1:16" x14ac:dyDescent="0.25">
      <c r="A198" s="325"/>
      <c r="B198" s="324"/>
      <c r="C198" s="169" t="s">
        <v>73</v>
      </c>
      <c r="D198" s="206" t="s">
        <v>52</v>
      </c>
      <c r="E198" s="487">
        <v>0.7</v>
      </c>
      <c r="F198" s="369">
        <f t="shared" ref="F198:F204" si="43">$F$190*E198</f>
        <v>125.09</v>
      </c>
      <c r="G198" s="372">
        <v>2</v>
      </c>
      <c r="H198" s="413">
        <f t="shared" si="41"/>
        <v>250.18</v>
      </c>
      <c r="I198" s="414"/>
      <c r="J198" s="413"/>
      <c r="K198" s="204">
        <f t="shared" si="42"/>
        <v>250.18</v>
      </c>
      <c r="L198" s="115"/>
      <c r="M198" s="115"/>
      <c r="O198" s="205"/>
      <c r="P198" s="401"/>
    </row>
    <row r="199" spans="1:16" x14ac:dyDescent="0.25">
      <c r="A199" s="70"/>
      <c r="B199" s="281"/>
      <c r="C199" s="169" t="s">
        <v>74</v>
      </c>
      <c r="D199" s="206" t="s">
        <v>75</v>
      </c>
      <c r="E199" s="487">
        <v>2</v>
      </c>
      <c r="F199" s="369">
        <f t="shared" si="43"/>
        <v>357.40000000000003</v>
      </c>
      <c r="G199" s="372">
        <v>3</v>
      </c>
      <c r="H199" s="412">
        <f t="shared" si="41"/>
        <v>1072.2</v>
      </c>
      <c r="I199" s="372"/>
      <c r="J199" s="412"/>
      <c r="K199" s="204">
        <f t="shared" si="42"/>
        <v>1072.2</v>
      </c>
      <c r="L199" s="115"/>
      <c r="M199" s="115"/>
      <c r="O199" s="205"/>
      <c r="P199" s="274"/>
    </row>
    <row r="200" spans="1:16" x14ac:dyDescent="0.25">
      <c r="A200" s="70"/>
      <c r="B200" s="281"/>
      <c r="C200" s="169" t="s">
        <v>76</v>
      </c>
      <c r="D200" s="206" t="s">
        <v>52</v>
      </c>
      <c r="E200" s="487">
        <v>0.7</v>
      </c>
      <c r="F200" s="369">
        <f t="shared" si="43"/>
        <v>125.09</v>
      </c>
      <c r="G200" s="372">
        <v>0.1</v>
      </c>
      <c r="H200" s="412">
        <f t="shared" si="41"/>
        <v>12.509</v>
      </c>
      <c r="I200" s="372"/>
      <c r="J200" s="412"/>
      <c r="K200" s="204">
        <f t="shared" si="42"/>
        <v>12.509</v>
      </c>
      <c r="L200" s="115"/>
      <c r="M200" s="115"/>
      <c r="O200" s="205"/>
      <c r="P200" s="274"/>
    </row>
    <row r="201" spans="1:16" x14ac:dyDescent="0.25">
      <c r="A201" s="70"/>
      <c r="B201" s="281"/>
      <c r="C201" s="169" t="s">
        <v>77</v>
      </c>
      <c r="D201" s="206" t="s">
        <v>52</v>
      </c>
      <c r="E201" s="487">
        <v>3</v>
      </c>
      <c r="F201" s="369">
        <f t="shared" si="43"/>
        <v>536.1</v>
      </c>
      <c r="G201" s="372">
        <v>0.01</v>
      </c>
      <c r="H201" s="412">
        <f t="shared" si="41"/>
        <v>5.3610000000000007</v>
      </c>
      <c r="I201" s="372"/>
      <c r="J201" s="412"/>
      <c r="K201" s="204">
        <f t="shared" si="42"/>
        <v>5.3610000000000007</v>
      </c>
      <c r="L201" s="115"/>
      <c r="M201" s="115"/>
      <c r="O201" s="205"/>
      <c r="P201" s="274"/>
    </row>
    <row r="202" spans="1:16" x14ac:dyDescent="0.25">
      <c r="A202" s="325"/>
      <c r="B202" s="324"/>
      <c r="C202" s="169" t="s">
        <v>78</v>
      </c>
      <c r="D202" s="206" t="s">
        <v>52</v>
      </c>
      <c r="E202" s="487">
        <v>28</v>
      </c>
      <c r="F202" s="369">
        <f t="shared" si="43"/>
        <v>5003.6000000000004</v>
      </c>
      <c r="G202" s="372">
        <v>0.01</v>
      </c>
      <c r="H202" s="413">
        <f t="shared" si="41"/>
        <v>50.036000000000001</v>
      </c>
      <c r="I202" s="414"/>
      <c r="J202" s="413"/>
      <c r="K202" s="204">
        <f t="shared" si="42"/>
        <v>50.036000000000001</v>
      </c>
      <c r="L202" s="115"/>
      <c r="M202" s="115"/>
      <c r="O202" s="205"/>
      <c r="P202" s="401"/>
    </row>
    <row r="203" spans="1:16" x14ac:dyDescent="0.25">
      <c r="A203" s="70"/>
      <c r="B203" s="281"/>
      <c r="C203" s="169" t="s">
        <v>79</v>
      </c>
      <c r="D203" s="206" t="s">
        <v>52</v>
      </c>
      <c r="E203" s="487">
        <v>1.6</v>
      </c>
      <c r="F203" s="369">
        <f t="shared" si="43"/>
        <v>285.92</v>
      </c>
      <c r="G203" s="372">
        <v>0.1</v>
      </c>
      <c r="H203" s="413">
        <f t="shared" si="41"/>
        <v>28.592000000000002</v>
      </c>
      <c r="I203" s="414"/>
      <c r="J203" s="413"/>
      <c r="K203" s="383">
        <f t="shared" si="42"/>
        <v>28.592000000000002</v>
      </c>
      <c r="L203" s="115"/>
      <c r="M203" s="115"/>
      <c r="O203" s="205"/>
      <c r="P203" s="401"/>
    </row>
    <row r="204" spans="1:16" ht="12" thickBot="1" x14ac:dyDescent="0.3">
      <c r="A204" s="398"/>
      <c r="B204" s="283"/>
      <c r="C204" s="169" t="s">
        <v>133</v>
      </c>
      <c r="D204" s="206" t="s">
        <v>72</v>
      </c>
      <c r="E204" s="446">
        <v>1.1000000000000001</v>
      </c>
      <c r="F204" s="369">
        <f t="shared" si="43"/>
        <v>196.57000000000002</v>
      </c>
      <c r="G204" s="372">
        <v>1</v>
      </c>
      <c r="H204" s="413">
        <f t="shared" si="41"/>
        <v>196.57000000000002</v>
      </c>
      <c r="I204" s="414"/>
      <c r="J204" s="413"/>
      <c r="K204" s="204">
        <f t="shared" si="42"/>
        <v>196.57000000000002</v>
      </c>
      <c r="L204" s="116"/>
      <c r="M204" s="115"/>
      <c r="O204" s="205"/>
      <c r="P204" s="401"/>
    </row>
    <row r="205" spans="1:16" ht="12" thickBot="1" x14ac:dyDescent="0.3">
      <c r="A205" s="231"/>
      <c r="B205" s="231"/>
      <c r="C205" s="231"/>
      <c r="D205" s="229"/>
      <c r="E205" s="48"/>
      <c r="F205" s="50"/>
      <c r="G205" s="90"/>
      <c r="H205" s="50"/>
      <c r="I205" s="297"/>
      <c r="J205" s="51"/>
      <c r="K205" s="105"/>
      <c r="L205" s="105"/>
      <c r="M205" s="105"/>
      <c r="O205" s="152"/>
      <c r="P205" s="297"/>
    </row>
    <row r="206" spans="1:16" ht="24" thickBot="1" x14ac:dyDescent="0.3">
      <c r="A206" s="562" t="s">
        <v>66</v>
      </c>
      <c r="B206" s="563"/>
      <c r="C206" s="563"/>
      <c r="D206" s="563"/>
      <c r="E206" s="563"/>
      <c r="F206" s="563"/>
      <c r="G206" s="563"/>
      <c r="H206" s="563"/>
      <c r="I206" s="563"/>
      <c r="J206" s="563"/>
      <c r="K206" s="563"/>
      <c r="L206" s="563"/>
      <c r="M206" s="564"/>
      <c r="O206" s="406"/>
      <c r="P206" s="286"/>
    </row>
    <row r="207" spans="1:16" s="5" customFormat="1" x14ac:dyDescent="0.25">
      <c r="A207" s="68">
        <v>16</v>
      </c>
      <c r="B207" s="278"/>
      <c r="C207" s="416" t="s">
        <v>86</v>
      </c>
      <c r="D207" s="244" t="s">
        <v>72</v>
      </c>
      <c r="E207" s="244"/>
      <c r="F207" s="241">
        <f>SUM(F208:F213)</f>
        <v>1460.5</v>
      </c>
      <c r="G207" s="275"/>
      <c r="H207" s="241"/>
      <c r="I207" s="275">
        <v>3</v>
      </c>
      <c r="J207" s="241">
        <f>F207*I207</f>
        <v>4381.5</v>
      </c>
      <c r="K207" s="106">
        <f>H207+J207</f>
        <v>4381.5</v>
      </c>
      <c r="L207" s="113">
        <f>SUM(K207:K221)</f>
        <v>17306.925000000003</v>
      </c>
      <c r="M207" s="113">
        <f>L207/F207</f>
        <v>11.850000000000001</v>
      </c>
      <c r="O207" s="145"/>
      <c r="P207" s="216"/>
    </row>
    <row r="208" spans="1:16" s="5" customFormat="1" outlineLevel="1" x14ac:dyDescent="0.25">
      <c r="A208" s="69"/>
      <c r="B208" s="279"/>
      <c r="C208" s="357" t="str">
        <f t="shared" ref="C208:C213" si="44">C160</f>
        <v>სართული -2</v>
      </c>
      <c r="D208" s="75" t="s">
        <v>72</v>
      </c>
      <c r="E208" s="75"/>
      <c r="F208" s="248"/>
      <c r="G208" s="166"/>
      <c r="H208" s="237"/>
      <c r="I208" s="166"/>
      <c r="J208" s="237"/>
      <c r="K208" s="107"/>
      <c r="L208" s="114"/>
      <c r="M208" s="114"/>
      <c r="O208" s="153"/>
      <c r="P208" s="215"/>
    </row>
    <row r="209" spans="1:16" s="344" customFormat="1" outlineLevel="1" x14ac:dyDescent="0.25">
      <c r="A209" s="69"/>
      <c r="B209" s="279"/>
      <c r="C209" s="357" t="str">
        <f t="shared" si="44"/>
        <v>სართული -1</v>
      </c>
      <c r="D209" s="75" t="s">
        <v>72</v>
      </c>
      <c r="E209" s="75"/>
      <c r="F209" s="248"/>
      <c r="G209" s="166"/>
      <c r="H209" s="237"/>
      <c r="I209" s="166"/>
      <c r="J209" s="237"/>
      <c r="K209" s="107"/>
      <c r="L209" s="114"/>
      <c r="M209" s="114"/>
      <c r="O209" s="153"/>
      <c r="P209" s="215"/>
    </row>
    <row r="210" spans="1:16" s="344" customFormat="1" outlineLevel="1" x14ac:dyDescent="0.25">
      <c r="A210" s="69"/>
      <c r="B210" s="279"/>
      <c r="C210" s="357" t="str">
        <f t="shared" si="44"/>
        <v>სართული 1</v>
      </c>
      <c r="D210" s="75" t="s">
        <v>72</v>
      </c>
      <c r="E210" s="75"/>
      <c r="F210" s="248">
        <v>239.8</v>
      </c>
      <c r="G210" s="166"/>
      <c r="H210" s="237"/>
      <c r="I210" s="166"/>
      <c r="J210" s="237"/>
      <c r="K210" s="107"/>
      <c r="L210" s="114"/>
      <c r="M210" s="114"/>
      <c r="O210" s="153"/>
      <c r="P210" s="215"/>
    </row>
    <row r="211" spans="1:16" s="5" customFormat="1" outlineLevel="1" x14ac:dyDescent="0.25">
      <c r="A211" s="69"/>
      <c r="B211" s="279"/>
      <c r="C211" s="357" t="str">
        <f t="shared" si="44"/>
        <v>სართული 2</v>
      </c>
      <c r="D211" s="75" t="s">
        <v>72</v>
      </c>
      <c r="E211" s="75"/>
      <c r="F211" s="248">
        <v>476.2</v>
      </c>
      <c r="G211" s="166"/>
      <c r="H211" s="237"/>
      <c r="I211" s="166"/>
      <c r="J211" s="237"/>
      <c r="K211" s="107"/>
      <c r="L211" s="114"/>
      <c r="M211" s="114"/>
      <c r="O211" s="153"/>
      <c r="P211" s="215"/>
    </row>
    <row r="212" spans="1:16" s="5" customFormat="1" outlineLevel="1" x14ac:dyDescent="0.25">
      <c r="A212" s="69"/>
      <c r="B212" s="279"/>
      <c r="C212" s="357" t="str">
        <f t="shared" si="44"/>
        <v>სართული 3</v>
      </c>
      <c r="D212" s="75" t="s">
        <v>72</v>
      </c>
      <c r="E212" s="75"/>
      <c r="F212" s="248">
        <v>367.1</v>
      </c>
      <c r="G212" s="166"/>
      <c r="H212" s="237"/>
      <c r="I212" s="166"/>
      <c r="J212" s="237"/>
      <c r="K212" s="107"/>
      <c r="L212" s="114"/>
      <c r="M212" s="114"/>
      <c r="O212" s="153"/>
      <c r="P212" s="215"/>
    </row>
    <row r="213" spans="1:16" s="344" customFormat="1" outlineLevel="1" x14ac:dyDescent="0.25">
      <c r="A213" s="69"/>
      <c r="B213" s="279"/>
      <c r="C213" s="357" t="str">
        <f t="shared" si="44"/>
        <v>სართული 4</v>
      </c>
      <c r="D213" s="75" t="s">
        <v>72</v>
      </c>
      <c r="E213" s="75"/>
      <c r="F213" s="248">
        <v>377.4</v>
      </c>
      <c r="G213" s="166"/>
      <c r="H213" s="237"/>
      <c r="I213" s="166"/>
      <c r="J213" s="237"/>
      <c r="K213" s="107"/>
      <c r="L213" s="114"/>
      <c r="M213" s="114"/>
      <c r="O213" s="153"/>
      <c r="P213" s="215"/>
    </row>
    <row r="214" spans="1:16" x14ac:dyDescent="0.25">
      <c r="A214" s="70"/>
      <c r="B214" s="281"/>
      <c r="C214" s="352" t="s">
        <v>80</v>
      </c>
      <c r="D214" s="263" t="s">
        <v>72</v>
      </c>
      <c r="E214" s="245">
        <v>1.1000000000000001</v>
      </c>
      <c r="F214" s="242">
        <f t="shared" ref="F214:F221" si="45">$F$207*E214</f>
        <v>1606.5500000000002</v>
      </c>
      <c r="G214" s="253">
        <v>2</v>
      </c>
      <c r="H214" s="242">
        <f t="shared" ref="H214:H221" si="46">F214*G214</f>
        <v>3213.1000000000004</v>
      </c>
      <c r="I214" s="253"/>
      <c r="J214" s="242"/>
      <c r="K214" s="107">
        <f t="shared" ref="K214:K221" si="47">H214+J214</f>
        <v>3213.1000000000004</v>
      </c>
      <c r="L214" s="115"/>
      <c r="M214" s="115"/>
      <c r="O214" s="202"/>
      <c r="P214" s="253"/>
    </row>
    <row r="215" spans="1:16" x14ac:dyDescent="0.25">
      <c r="A215" s="70"/>
      <c r="B215" s="281"/>
      <c r="C215" s="352" t="s">
        <v>81</v>
      </c>
      <c r="D215" s="263" t="s">
        <v>75</v>
      </c>
      <c r="E215" s="245">
        <v>3</v>
      </c>
      <c r="F215" s="242">
        <f t="shared" si="45"/>
        <v>4381.5</v>
      </c>
      <c r="G215" s="253">
        <v>1.5</v>
      </c>
      <c r="H215" s="242">
        <f t="shared" si="46"/>
        <v>6572.25</v>
      </c>
      <c r="I215" s="253"/>
      <c r="J215" s="242"/>
      <c r="K215" s="107">
        <f t="shared" si="47"/>
        <v>6572.25</v>
      </c>
      <c r="L215" s="115"/>
      <c r="M215" s="115"/>
      <c r="O215" s="202"/>
      <c r="P215" s="253"/>
    </row>
    <row r="216" spans="1:16" x14ac:dyDescent="0.25">
      <c r="A216" s="326"/>
      <c r="B216" s="281"/>
      <c r="C216" s="352" t="s">
        <v>73</v>
      </c>
      <c r="D216" s="263" t="s">
        <v>75</v>
      </c>
      <c r="E216" s="245">
        <v>1</v>
      </c>
      <c r="F216" s="242">
        <f t="shared" si="45"/>
        <v>1460.5</v>
      </c>
      <c r="G216" s="253">
        <v>0.9</v>
      </c>
      <c r="H216" s="242">
        <f t="shared" si="46"/>
        <v>1314.45</v>
      </c>
      <c r="I216" s="329"/>
      <c r="J216" s="242"/>
      <c r="K216" s="107">
        <f t="shared" si="47"/>
        <v>1314.45</v>
      </c>
      <c r="L216" s="159"/>
      <c r="M216" s="159"/>
      <c r="O216" s="202"/>
      <c r="P216" s="253"/>
    </row>
    <row r="217" spans="1:16" x14ac:dyDescent="0.25">
      <c r="A217" s="70"/>
      <c r="B217" s="281"/>
      <c r="C217" s="352" t="s">
        <v>82</v>
      </c>
      <c r="D217" s="263" t="s">
        <v>52</v>
      </c>
      <c r="E217" s="245">
        <v>2.2999999999999998</v>
      </c>
      <c r="F217" s="242">
        <f t="shared" si="45"/>
        <v>3359.1499999999996</v>
      </c>
      <c r="G217" s="253">
        <v>0.1</v>
      </c>
      <c r="H217" s="242">
        <f t="shared" si="46"/>
        <v>335.91499999999996</v>
      </c>
      <c r="I217" s="253"/>
      <c r="J217" s="242"/>
      <c r="K217" s="107">
        <f t="shared" si="47"/>
        <v>335.91499999999996</v>
      </c>
      <c r="L217" s="115"/>
      <c r="M217" s="115"/>
      <c r="O217" s="202"/>
      <c r="P217" s="253"/>
    </row>
    <row r="218" spans="1:16" x14ac:dyDescent="0.25">
      <c r="A218" s="70"/>
      <c r="B218" s="281"/>
      <c r="C218" s="352" t="s">
        <v>83</v>
      </c>
      <c r="D218" s="263" t="s">
        <v>52</v>
      </c>
      <c r="E218" s="245">
        <v>17</v>
      </c>
      <c r="F218" s="242">
        <f t="shared" si="45"/>
        <v>24828.5</v>
      </c>
      <c r="G218" s="327">
        <v>0.01</v>
      </c>
      <c r="H218" s="242">
        <f t="shared" si="46"/>
        <v>248.285</v>
      </c>
      <c r="I218" s="253"/>
      <c r="J218" s="242"/>
      <c r="K218" s="107">
        <f t="shared" si="47"/>
        <v>248.285</v>
      </c>
      <c r="L218" s="115"/>
      <c r="M218" s="115"/>
      <c r="O218" s="202"/>
      <c r="P218" s="253"/>
    </row>
    <row r="219" spans="1:16" x14ac:dyDescent="0.25">
      <c r="A219" s="70"/>
      <c r="B219" s="281"/>
      <c r="C219" s="352" t="s">
        <v>84</v>
      </c>
      <c r="D219" s="263" t="s">
        <v>52</v>
      </c>
      <c r="E219" s="245">
        <v>2.2999999999999998</v>
      </c>
      <c r="F219" s="242">
        <f t="shared" si="45"/>
        <v>3359.1499999999996</v>
      </c>
      <c r="G219" s="327">
        <v>0.1</v>
      </c>
      <c r="H219" s="242">
        <f t="shared" si="46"/>
        <v>335.91499999999996</v>
      </c>
      <c r="I219" s="253"/>
      <c r="J219" s="242"/>
      <c r="K219" s="107">
        <f t="shared" si="47"/>
        <v>335.91499999999996</v>
      </c>
      <c r="L219" s="115"/>
      <c r="M219" s="115"/>
      <c r="O219" s="202"/>
      <c r="P219" s="253"/>
    </row>
    <row r="220" spans="1:16" x14ac:dyDescent="0.25">
      <c r="A220" s="325"/>
      <c r="B220" s="324"/>
      <c r="C220" s="352" t="s">
        <v>85</v>
      </c>
      <c r="D220" s="263" t="s">
        <v>52</v>
      </c>
      <c r="E220" s="415">
        <v>4.5999999999999996</v>
      </c>
      <c r="F220" s="242">
        <f t="shared" si="45"/>
        <v>6718.2999999999993</v>
      </c>
      <c r="G220" s="327">
        <v>0.1</v>
      </c>
      <c r="H220" s="242">
        <f t="shared" si="46"/>
        <v>671.82999999999993</v>
      </c>
      <c r="I220" s="330"/>
      <c r="J220" s="328"/>
      <c r="K220" s="107">
        <f t="shared" si="47"/>
        <v>671.82999999999993</v>
      </c>
      <c r="L220" s="115"/>
      <c r="M220" s="115"/>
      <c r="O220" s="202"/>
      <c r="P220" s="330"/>
    </row>
    <row r="221" spans="1:16" ht="12" thickBot="1" x14ac:dyDescent="0.3">
      <c r="A221" s="170"/>
      <c r="B221" s="283"/>
      <c r="C221" s="421" t="s">
        <v>79</v>
      </c>
      <c r="D221" s="211" t="s">
        <v>52</v>
      </c>
      <c r="E221" s="211">
        <v>1.6</v>
      </c>
      <c r="F221" s="328">
        <f t="shared" si="45"/>
        <v>2336.8000000000002</v>
      </c>
      <c r="G221" s="331">
        <v>0.1</v>
      </c>
      <c r="H221" s="252">
        <f t="shared" si="46"/>
        <v>233.68000000000004</v>
      </c>
      <c r="I221" s="254"/>
      <c r="J221" s="252"/>
      <c r="K221" s="108">
        <f t="shared" si="47"/>
        <v>233.68000000000004</v>
      </c>
      <c r="L221" s="116"/>
      <c r="M221" s="116"/>
      <c r="O221" s="202"/>
      <c r="P221" s="254"/>
    </row>
    <row r="222" spans="1:16" ht="12" thickBot="1" x14ac:dyDescent="0.3">
      <c r="A222" s="231"/>
      <c r="B222" s="231"/>
      <c r="C222" s="232"/>
      <c r="D222" s="358"/>
      <c r="E222" s="48"/>
      <c r="F222" s="50"/>
      <c r="G222" s="90"/>
      <c r="H222" s="50"/>
      <c r="I222" s="297"/>
      <c r="J222" s="51"/>
      <c r="K222" s="105"/>
      <c r="L222" s="105"/>
      <c r="M222" s="105"/>
      <c r="O222" s="152"/>
      <c r="P222" s="297"/>
    </row>
    <row r="223" spans="1:16" s="11" customFormat="1" ht="12" thickBot="1" x14ac:dyDescent="0.3">
      <c r="A223" s="6"/>
      <c r="B223" s="6"/>
      <c r="C223" s="6"/>
      <c r="D223" s="6"/>
      <c r="E223" s="6"/>
      <c r="F223" s="164"/>
      <c r="G223" s="91"/>
      <c r="H223" s="64">
        <f>SUM(H12:H222)</f>
        <v>214714.48468000002</v>
      </c>
      <c r="I223" s="101"/>
      <c r="J223" s="64">
        <f>SUM(J12:J221)</f>
        <v>118818.99999999999</v>
      </c>
      <c r="K223" s="109"/>
      <c r="L223" s="110"/>
      <c r="M223" s="110"/>
      <c r="O223" s="155"/>
      <c r="P223" s="100"/>
    </row>
    <row r="224" spans="1:16" s="11" customFormat="1" ht="12" thickBot="1" x14ac:dyDescent="0.3">
      <c r="A224" s="6"/>
      <c r="B224" s="6"/>
      <c r="C224" s="6"/>
      <c r="D224" s="6"/>
      <c r="E224" s="6"/>
      <c r="F224" s="10"/>
      <c r="G224" s="92"/>
      <c r="H224" s="62" t="s">
        <v>46</v>
      </c>
      <c r="I224" s="172">
        <v>0.02</v>
      </c>
      <c r="J224" s="18"/>
      <c r="K224" s="76">
        <f>I224*H223</f>
        <v>4294.2896936000006</v>
      </c>
      <c r="L224" s="110"/>
      <c r="M224" s="110"/>
      <c r="O224" s="155"/>
      <c r="P224" s="100"/>
    </row>
    <row r="225" spans="1:16" s="11" customFormat="1" ht="12" thickBot="1" x14ac:dyDescent="0.3">
      <c r="A225" s="6"/>
      <c r="B225" s="6"/>
      <c r="C225" s="6"/>
      <c r="D225" s="6"/>
      <c r="E225" s="6"/>
      <c r="F225" s="10"/>
      <c r="G225" s="93"/>
      <c r="H225" s="29"/>
      <c r="I225" s="173"/>
      <c r="J225" s="29"/>
      <c r="K225" s="77"/>
      <c r="L225" s="110"/>
      <c r="M225" s="110"/>
      <c r="O225" s="155"/>
      <c r="P225" s="100"/>
    </row>
    <row r="226" spans="1:16" s="11" customFormat="1" ht="12" thickBot="1" x14ac:dyDescent="0.3">
      <c r="A226" s="6"/>
      <c r="B226" s="6"/>
      <c r="C226" s="1"/>
      <c r="D226" s="334"/>
      <c r="E226" s="1"/>
      <c r="F226" s="5"/>
      <c r="G226" s="92"/>
      <c r="H226" s="18" t="s">
        <v>35</v>
      </c>
      <c r="I226" s="172"/>
      <c r="J226" s="18"/>
      <c r="K226" s="76">
        <f>SUM(K12:K224)</f>
        <v>337827.77437359997</v>
      </c>
      <c r="L226" s="117"/>
      <c r="M226" s="117"/>
      <c r="O226" s="155"/>
      <c r="P226" s="100"/>
    </row>
    <row r="227" spans="1:16" s="11" customFormat="1" ht="16.5" thickBot="1" x14ac:dyDescent="0.3">
      <c r="A227" s="6"/>
      <c r="B227" s="6"/>
      <c r="C227" s="144"/>
      <c r="D227" s="144"/>
      <c r="E227" s="1"/>
      <c r="F227" s="5"/>
      <c r="G227" s="94"/>
      <c r="H227" s="32"/>
      <c r="I227" s="174"/>
      <c r="J227" s="32"/>
      <c r="K227" s="78"/>
      <c r="L227" s="117"/>
      <c r="M227" s="117"/>
      <c r="O227" s="155"/>
      <c r="P227" s="100"/>
    </row>
    <row r="228" spans="1:16" s="11" customFormat="1" ht="15.75" x14ac:dyDescent="0.25">
      <c r="B228" s="65"/>
      <c r="C228" s="144"/>
      <c r="D228" s="144"/>
      <c r="F228" s="12"/>
      <c r="G228" s="95"/>
      <c r="H228" s="42" t="s">
        <v>47</v>
      </c>
      <c r="I228" s="175">
        <v>0.06</v>
      </c>
      <c r="J228" s="23"/>
      <c r="K228" s="79">
        <f>K226*I228</f>
        <v>20269.666462415997</v>
      </c>
      <c r="L228" s="117"/>
      <c r="M228" s="117"/>
      <c r="O228" s="155"/>
      <c r="P228" s="100"/>
    </row>
    <row r="229" spans="1:16" s="11" customFormat="1" ht="16.5" thickBot="1" x14ac:dyDescent="0.3">
      <c r="B229" s="65"/>
      <c r="C229" s="144"/>
      <c r="D229" s="144"/>
      <c r="F229" s="12"/>
      <c r="G229" s="96"/>
      <c r="H229" s="40" t="s">
        <v>35</v>
      </c>
      <c r="I229" s="176"/>
      <c r="J229" s="41"/>
      <c r="K229" s="80">
        <f>K226+K228</f>
        <v>358097.44083601597</v>
      </c>
      <c r="L229" s="117"/>
      <c r="M229" s="117"/>
      <c r="O229" s="155"/>
      <c r="P229" s="100"/>
    </row>
    <row r="230" spans="1:16" s="11" customFormat="1" ht="16.5" thickBot="1" x14ac:dyDescent="0.3">
      <c r="B230" s="65"/>
      <c r="C230" s="144"/>
      <c r="D230" s="144"/>
      <c r="F230" s="12"/>
      <c r="G230" s="97"/>
      <c r="H230" s="35"/>
      <c r="I230" s="177"/>
      <c r="J230" s="37"/>
      <c r="K230" s="81"/>
      <c r="L230" s="117"/>
      <c r="M230" s="117"/>
      <c r="O230" s="155"/>
      <c r="P230" s="100"/>
    </row>
    <row r="231" spans="1:16" s="11" customFormat="1" x14ac:dyDescent="0.25">
      <c r="B231" s="65"/>
      <c r="C231" s="8"/>
      <c r="F231" s="12"/>
      <c r="G231" s="98"/>
      <c r="H231" s="42" t="s">
        <v>48</v>
      </c>
      <c r="I231" s="175">
        <v>0.06</v>
      </c>
      <c r="J231" s="23"/>
      <c r="K231" s="79">
        <f>K229*I231</f>
        <v>21485.846450160956</v>
      </c>
      <c r="L231" s="117"/>
      <c r="M231" s="117"/>
      <c r="O231" s="155"/>
      <c r="P231" s="100"/>
    </row>
    <row r="232" spans="1:16" s="11" customFormat="1" ht="12" thickBot="1" x14ac:dyDescent="0.3">
      <c r="B232" s="65"/>
      <c r="C232" s="8"/>
      <c r="F232" s="12"/>
      <c r="G232" s="96"/>
      <c r="H232" s="40" t="s">
        <v>35</v>
      </c>
      <c r="I232" s="176"/>
      <c r="J232" s="41"/>
      <c r="K232" s="80">
        <f>K229+K231</f>
        <v>379583.28728617693</v>
      </c>
      <c r="L232" s="117"/>
      <c r="M232" s="117"/>
      <c r="O232" s="155"/>
      <c r="P232" s="100"/>
    </row>
    <row r="233" spans="1:16" s="11" customFormat="1" ht="12" thickBot="1" x14ac:dyDescent="0.3">
      <c r="B233" s="65"/>
      <c r="C233" s="8"/>
      <c r="F233" s="12"/>
      <c r="G233" s="97"/>
      <c r="H233" s="35"/>
      <c r="I233" s="177"/>
      <c r="J233" s="37"/>
      <c r="K233" s="81"/>
      <c r="L233" s="117"/>
      <c r="M233" s="117"/>
      <c r="O233" s="155"/>
      <c r="P233" s="100"/>
    </row>
    <row r="234" spans="1:16" s="11" customFormat="1" x14ac:dyDescent="0.25">
      <c r="B234" s="65"/>
      <c r="C234" s="8"/>
      <c r="F234" s="12"/>
      <c r="G234" s="98"/>
      <c r="H234" s="42" t="s">
        <v>49</v>
      </c>
      <c r="I234" s="175">
        <v>0.02</v>
      </c>
      <c r="J234" s="23"/>
      <c r="K234" s="79">
        <f>K232*I234</f>
        <v>7591.6657457235387</v>
      </c>
      <c r="L234" s="117"/>
      <c r="M234" s="117"/>
      <c r="O234" s="155"/>
      <c r="P234" s="100"/>
    </row>
    <row r="235" spans="1:16" s="8" customFormat="1" ht="12" thickBot="1" x14ac:dyDescent="0.3">
      <c r="A235" s="11"/>
      <c r="B235" s="65"/>
      <c r="D235" s="11"/>
      <c r="E235" s="11"/>
      <c r="F235" s="12"/>
      <c r="G235" s="96"/>
      <c r="H235" s="40" t="s">
        <v>35</v>
      </c>
      <c r="I235" s="176"/>
      <c r="J235" s="41"/>
      <c r="K235" s="80">
        <f>K232+K234</f>
        <v>387174.95303190046</v>
      </c>
      <c r="L235" s="118"/>
      <c r="M235" s="118"/>
      <c r="O235" s="155"/>
      <c r="P235" s="100"/>
    </row>
    <row r="236" spans="1:16" s="8" customFormat="1" ht="12" thickBot="1" x14ac:dyDescent="0.3">
      <c r="A236" s="11"/>
      <c r="B236" s="65"/>
      <c r="D236" s="11"/>
      <c r="E236" s="11"/>
      <c r="F236" s="12"/>
      <c r="G236" s="97"/>
      <c r="H236" s="35"/>
      <c r="I236" s="177"/>
      <c r="J236" s="37"/>
      <c r="K236" s="81"/>
      <c r="L236" s="118"/>
      <c r="M236" s="118"/>
      <c r="O236" s="155"/>
      <c r="P236" s="100"/>
    </row>
    <row r="237" spans="1:16" x14ac:dyDescent="0.25">
      <c r="A237" s="11"/>
      <c r="B237" s="65"/>
      <c r="C237" s="8"/>
      <c r="D237" s="11"/>
      <c r="E237" s="11"/>
      <c r="F237" s="12"/>
      <c r="G237" s="98"/>
      <c r="H237" s="21" t="s">
        <v>50</v>
      </c>
      <c r="I237" s="175">
        <v>0.18</v>
      </c>
      <c r="J237" s="23"/>
      <c r="K237" s="82">
        <f>K235*I237</f>
        <v>69691.491545742087</v>
      </c>
      <c r="L237" s="119"/>
      <c r="M237" s="119"/>
      <c r="O237" s="155"/>
      <c r="P237" s="100"/>
    </row>
    <row r="238" spans="1:16" ht="12" thickBot="1" x14ac:dyDescent="0.3">
      <c r="A238" s="11"/>
      <c r="B238" s="65"/>
      <c r="C238" s="8"/>
      <c r="D238" s="11"/>
      <c r="E238" s="11"/>
      <c r="F238" s="12"/>
      <c r="G238" s="96"/>
      <c r="H238" s="15" t="s">
        <v>35</v>
      </c>
      <c r="I238" s="84" t="s">
        <v>12</v>
      </c>
      <c r="J238" s="16"/>
      <c r="K238" s="83">
        <f>K235+K237</f>
        <v>456866.44457764254</v>
      </c>
      <c r="L238" s="119"/>
      <c r="M238" s="119"/>
      <c r="O238" s="155"/>
      <c r="P238" s="100"/>
    </row>
    <row r="239" spans="1:16" x14ac:dyDescent="0.25">
      <c r="A239" s="11"/>
      <c r="B239" s="65"/>
      <c r="C239" s="8"/>
      <c r="D239" s="11"/>
      <c r="E239" s="11"/>
      <c r="F239" s="12"/>
      <c r="G239" s="99"/>
      <c r="H239" s="12"/>
      <c r="I239" s="99"/>
      <c r="J239" s="12"/>
      <c r="K239" s="110"/>
      <c r="L239" s="120"/>
      <c r="M239" s="120"/>
      <c r="O239" s="155"/>
      <c r="P239" s="100"/>
    </row>
    <row r="240" spans="1:16" x14ac:dyDescent="0.25">
      <c r="A240" s="8"/>
      <c r="B240" s="66"/>
      <c r="C240" s="8"/>
      <c r="D240" s="13"/>
      <c r="E240" s="8"/>
      <c r="F240" s="9"/>
      <c r="G240" s="100"/>
      <c r="H240" s="9"/>
      <c r="I240" s="100"/>
      <c r="J240" s="9"/>
      <c r="K240" s="103"/>
      <c r="L240" s="58"/>
      <c r="M240" s="58"/>
      <c r="O240" s="155"/>
      <c r="P240" s="100"/>
    </row>
  </sheetData>
  <mergeCells count="18">
    <mergeCell ref="A206:M206"/>
    <mergeCell ref="K7:K8"/>
    <mergeCell ref="L7:L8"/>
    <mergeCell ref="M7:M8"/>
    <mergeCell ref="A2:C2"/>
    <mergeCell ref="A71:M71"/>
    <mergeCell ref="I2:K2"/>
    <mergeCell ref="A3:B3"/>
    <mergeCell ref="A7:A8"/>
    <mergeCell ref="B7:B8"/>
    <mergeCell ref="D7:D8"/>
    <mergeCell ref="E7:F7"/>
    <mergeCell ref="A11:M11"/>
    <mergeCell ref="G7:H7"/>
    <mergeCell ref="I7:J7"/>
    <mergeCell ref="O7:O8"/>
    <mergeCell ref="P7:P8"/>
    <mergeCell ref="C1:E1"/>
  </mergeCells>
  <phoneticPr fontId="19" type="noConversion"/>
  <pageMargins left="0.35000000000000003" right="0.75000000000000011" top="1" bottom="1.18" header="0.5" footer="0.5"/>
  <pageSetup paperSize="9" scale="24" orientation="portrait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214"/>
  <sheetViews>
    <sheetView showGridLines="0" tabSelected="1" topLeftCell="A122" zoomScale="85" zoomScaleNormal="85" zoomScalePageLayoutView="110" workbookViewId="0">
      <selection activeCell="D23" sqref="D23"/>
    </sheetView>
  </sheetViews>
  <sheetFormatPr defaultColWidth="8.875" defaultRowHeight="11.25" outlineLevelRow="1" x14ac:dyDescent="0.25"/>
  <cols>
    <col min="1" max="1" width="3.5" style="6" bestFit="1" customWidth="1"/>
    <col min="2" max="2" width="5.625" style="6" customWidth="1"/>
    <col min="3" max="3" width="39.75" style="6" customWidth="1"/>
    <col min="4" max="4" width="5.625" style="6" bestFit="1" customWidth="1"/>
    <col min="5" max="5" width="9.375" style="6" customWidth="1"/>
    <col min="6" max="6" width="9.375" style="337" customWidth="1"/>
    <col min="7" max="7" width="9.625" style="104" customWidth="1"/>
    <col min="8" max="8" width="12.125" style="112" customWidth="1"/>
    <col min="9" max="9" width="13.5" style="104" customWidth="1"/>
    <col min="10" max="10" width="18.125" style="112" bestFit="1" customWidth="1"/>
    <col min="11" max="11" width="12.375" style="104" bestFit="1" customWidth="1"/>
    <col min="12" max="12" width="12.375" style="112" customWidth="1"/>
    <col min="13" max="13" width="11" style="112" customWidth="1"/>
    <col min="14" max="14" width="7.125" style="6" customWidth="1"/>
    <col min="15" max="15" width="9.375" style="150" customWidth="1"/>
    <col min="16" max="16" width="10.875" style="150" customWidth="1"/>
    <col min="17" max="20" width="8.875" style="6"/>
    <col min="21" max="21" width="48.125" style="6" customWidth="1"/>
    <col min="22" max="16384" width="8.875" style="6"/>
  </cols>
  <sheetData>
    <row r="1" spans="1:16" ht="18.75" thickBot="1" x14ac:dyDescent="0.3">
      <c r="A1" s="1"/>
      <c r="B1" s="2"/>
      <c r="C1" s="547" t="str">
        <f>TOTAL!A2</f>
        <v>ევექსი ლაბორატორია</v>
      </c>
      <c r="D1" s="547"/>
      <c r="E1" s="547"/>
      <c r="F1" s="344"/>
      <c r="G1" s="102"/>
      <c r="H1" s="111"/>
      <c r="I1" s="102"/>
      <c r="J1" s="111"/>
      <c r="K1" s="102"/>
      <c r="L1" s="111"/>
      <c r="M1" s="111"/>
      <c r="O1" s="146"/>
      <c r="P1" s="146"/>
    </row>
    <row r="2" spans="1:16" ht="16.5" thickBot="1" x14ac:dyDescent="0.3">
      <c r="A2" s="582" t="s">
        <v>174</v>
      </c>
      <c r="B2" s="582"/>
      <c r="C2" s="583"/>
      <c r="D2" s="349"/>
      <c r="E2" s="1"/>
      <c r="F2" s="344"/>
      <c r="G2" s="102"/>
      <c r="H2" s="111"/>
      <c r="I2" s="556" t="s">
        <v>10</v>
      </c>
      <c r="J2" s="571"/>
      <c r="K2" s="557"/>
      <c r="L2" s="104"/>
      <c r="M2" s="104"/>
      <c r="O2" s="146"/>
    </row>
    <row r="3" spans="1:16" ht="16.5" thickBot="1" x14ac:dyDescent="0.3">
      <c r="A3" s="572"/>
      <c r="B3" s="572"/>
      <c r="C3" s="43"/>
      <c r="E3" s="43"/>
      <c r="F3" s="43"/>
      <c r="G3" s="121"/>
      <c r="H3" s="121"/>
      <c r="I3" s="267" t="s">
        <v>12</v>
      </c>
      <c r="J3" s="267" t="s">
        <v>11</v>
      </c>
      <c r="K3" s="240" t="s">
        <v>13</v>
      </c>
      <c r="L3" s="104"/>
      <c r="M3" s="104"/>
      <c r="O3" s="147"/>
    </row>
    <row r="4" spans="1:16" ht="15.75" thickBot="1" x14ac:dyDescent="0.3">
      <c r="A4" s="1"/>
      <c r="B4" s="2"/>
      <c r="C4" s="350"/>
      <c r="D4" s="45"/>
      <c r="E4" s="44"/>
      <c r="F4" s="44"/>
      <c r="G4" s="122"/>
      <c r="H4" s="122"/>
      <c r="I4" s="238">
        <f>K164</f>
        <v>303027.46353036829</v>
      </c>
      <c r="J4" s="269">
        <f>I4*K4</f>
        <v>745447.56028470595</v>
      </c>
      <c r="K4" s="323">
        <f>TOTAL!C17</f>
        <v>2.46</v>
      </c>
      <c r="L4" s="104"/>
      <c r="M4" s="104"/>
      <c r="O4" s="148"/>
    </row>
    <row r="5" spans="1:16" x14ac:dyDescent="0.25">
      <c r="A5" s="1"/>
      <c r="B5" s="2"/>
      <c r="C5" s="1"/>
      <c r="D5" s="45"/>
      <c r="E5" s="44"/>
      <c r="F5" s="44"/>
      <c r="G5" s="122"/>
      <c r="H5" s="122"/>
      <c r="I5" s="268"/>
      <c r="J5" s="270"/>
      <c r="K5" s="140"/>
      <c r="L5" s="104"/>
      <c r="M5" s="104"/>
      <c r="O5" s="148"/>
      <c r="P5" s="57"/>
    </row>
    <row r="6" spans="1:16" ht="12" thickBot="1" x14ac:dyDescent="0.3">
      <c r="A6" s="1"/>
      <c r="B6" s="2"/>
      <c r="C6" s="1"/>
      <c r="D6" s="349"/>
      <c r="E6" s="349"/>
      <c r="F6" s="3"/>
      <c r="G6" s="123"/>
      <c r="H6" s="133"/>
      <c r="I6" s="123"/>
      <c r="J6" s="111"/>
      <c r="K6" s="103"/>
      <c r="L6" s="58"/>
      <c r="M6" s="58"/>
      <c r="O6" s="149"/>
      <c r="P6" s="149"/>
    </row>
    <row r="7" spans="1:16" ht="18.75" customHeight="1" thickBot="1" x14ac:dyDescent="0.3">
      <c r="A7" s="573" t="s">
        <v>0</v>
      </c>
      <c r="B7" s="575" t="s">
        <v>40</v>
      </c>
      <c r="C7" s="257" t="s">
        <v>31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558" t="s">
        <v>94</v>
      </c>
      <c r="P7" s="560" t="s">
        <v>95</v>
      </c>
    </row>
    <row r="8" spans="1:16" ht="12" thickBot="1" x14ac:dyDescent="0.3">
      <c r="A8" s="574"/>
      <c r="B8" s="576"/>
      <c r="C8" s="225"/>
      <c r="D8" s="578"/>
      <c r="E8" s="224" t="s">
        <v>38</v>
      </c>
      <c r="F8" s="225" t="s">
        <v>35</v>
      </c>
      <c r="G8" s="387" t="s">
        <v>39</v>
      </c>
      <c r="H8" s="225" t="s">
        <v>35</v>
      </c>
      <c r="I8" s="296" t="s">
        <v>39</v>
      </c>
      <c r="J8" s="225" t="s">
        <v>35</v>
      </c>
      <c r="K8" s="566"/>
      <c r="L8" s="566"/>
      <c r="M8" s="566"/>
      <c r="O8" s="559"/>
      <c r="P8" s="561"/>
    </row>
    <row r="9" spans="1:16" ht="12" thickBot="1" x14ac:dyDescent="0.3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>
        <v>7</v>
      </c>
      <c r="H9" s="223" t="s">
        <v>6</v>
      </c>
      <c r="I9" s="222">
        <v>9</v>
      </c>
      <c r="J9" s="222" t="s">
        <v>9</v>
      </c>
      <c r="K9" s="222" t="s">
        <v>9</v>
      </c>
      <c r="L9" s="222" t="s">
        <v>19</v>
      </c>
      <c r="M9" s="222" t="s">
        <v>17</v>
      </c>
      <c r="O9" s="255" t="s">
        <v>16</v>
      </c>
      <c r="P9" s="218" t="s">
        <v>18</v>
      </c>
    </row>
    <row r="10" spans="1:16" ht="12" thickBot="1" x14ac:dyDescent="0.3">
      <c r="A10" s="231"/>
      <c r="B10" s="51"/>
      <c r="C10" s="231"/>
      <c r="D10" s="229"/>
      <c r="E10" s="231"/>
      <c r="F10" s="51"/>
      <c r="G10" s="264"/>
      <c r="H10" s="105"/>
      <c r="I10" s="264"/>
      <c r="J10" s="105"/>
      <c r="K10" s="105"/>
      <c r="L10" s="105"/>
      <c r="M10" s="105"/>
      <c r="N10" s="159"/>
      <c r="O10" s="266"/>
      <c r="P10" s="214"/>
    </row>
    <row r="11" spans="1:16" ht="29.1" customHeight="1" thickBot="1" x14ac:dyDescent="0.3">
      <c r="A11" s="579" t="s">
        <v>22</v>
      </c>
      <c r="B11" s="580"/>
      <c r="C11" s="580"/>
      <c r="D11" s="580"/>
      <c r="E11" s="580"/>
      <c r="F11" s="580"/>
      <c r="G11" s="580"/>
      <c r="H11" s="580"/>
      <c r="I11" s="580"/>
      <c r="J11" s="580"/>
      <c r="K11" s="580"/>
      <c r="L11" s="580"/>
      <c r="M11" s="580"/>
      <c r="N11" s="165"/>
      <c r="O11" s="157"/>
      <c r="P11" s="157"/>
    </row>
    <row r="12" spans="1:16" s="344" customFormat="1" x14ac:dyDescent="0.25">
      <c r="A12" s="338">
        <v>1</v>
      </c>
      <c r="B12" s="278"/>
      <c r="C12" s="284" t="s">
        <v>188</v>
      </c>
      <c r="D12" s="246" t="s">
        <v>15</v>
      </c>
      <c r="E12" s="244"/>
      <c r="F12" s="241">
        <f>SUM(F13:F18)</f>
        <v>1541.6</v>
      </c>
      <c r="G12" s="273"/>
      <c r="H12" s="271"/>
      <c r="I12" s="275">
        <v>4</v>
      </c>
      <c r="J12" s="271">
        <f>F12*I12</f>
        <v>6166.4</v>
      </c>
      <c r="K12" s="106">
        <f>H12+J12</f>
        <v>6166.4</v>
      </c>
      <c r="L12" s="113">
        <f>SUM(K12:K19)</f>
        <v>14491.039999999999</v>
      </c>
      <c r="M12" s="113">
        <f>L12/F12</f>
        <v>9.4</v>
      </c>
      <c r="O12" s="145"/>
      <c r="P12" s="216"/>
    </row>
    <row r="13" spans="1:16" s="344" customFormat="1" outlineLevel="1" x14ac:dyDescent="0.25">
      <c r="A13" s="69"/>
      <c r="B13" s="279"/>
      <c r="C13" s="285" t="str">
        <f>'1- თეთრი კარკასი-მოლი'!C13</f>
        <v>სართული -2</v>
      </c>
      <c r="D13" s="248" t="s">
        <v>15</v>
      </c>
      <c r="E13" s="75"/>
      <c r="F13" s="248">
        <f>'1- თეთრი კარკასი-მოლი'!F13</f>
        <v>748.9</v>
      </c>
      <c r="G13" s="166"/>
      <c r="H13" s="237"/>
      <c r="I13" s="166"/>
      <c r="J13" s="237"/>
      <c r="K13" s="107"/>
      <c r="L13" s="114"/>
      <c r="M13" s="114"/>
      <c r="O13" s="153"/>
      <c r="P13" s="215"/>
    </row>
    <row r="14" spans="1:16" s="344" customFormat="1" outlineLevel="1" x14ac:dyDescent="0.25">
      <c r="A14" s="69"/>
      <c r="B14" s="279"/>
      <c r="C14" s="285" t="str">
        <f>'1- თეთრი კარკასი-მოლი'!C14</f>
        <v>სართული -1</v>
      </c>
      <c r="D14" s="248" t="s">
        <v>15</v>
      </c>
      <c r="E14" s="75"/>
      <c r="F14" s="248">
        <f>'1- თეთრი კარკასი-მოლი'!F14</f>
        <v>792.7</v>
      </c>
      <c r="G14" s="166"/>
      <c r="H14" s="237"/>
      <c r="I14" s="166"/>
      <c r="J14" s="237"/>
      <c r="K14" s="107"/>
      <c r="L14" s="114"/>
      <c r="M14" s="114"/>
      <c r="O14" s="153"/>
      <c r="P14" s="215"/>
    </row>
    <row r="15" spans="1:16" s="344" customFormat="1" outlineLevel="1" x14ac:dyDescent="0.25">
      <c r="A15" s="69"/>
      <c r="B15" s="279"/>
      <c r="C15" s="285" t="str">
        <f>'1- თეთრი კარკასი-მოლი'!C15</f>
        <v>სართული 1</v>
      </c>
      <c r="D15" s="248" t="s">
        <v>15</v>
      </c>
      <c r="E15" s="75"/>
      <c r="F15" s="248">
        <f>'1- თეთრი კარკასი-მოლი'!F15</f>
        <v>0</v>
      </c>
      <c r="G15" s="166"/>
      <c r="H15" s="237"/>
      <c r="I15" s="166"/>
      <c r="J15" s="237"/>
      <c r="K15" s="107"/>
      <c r="L15" s="114"/>
      <c r="M15" s="114"/>
      <c r="O15" s="153"/>
      <c r="P15" s="215"/>
    </row>
    <row r="16" spans="1:16" s="344" customFormat="1" outlineLevel="1" x14ac:dyDescent="0.25">
      <c r="A16" s="69"/>
      <c r="B16" s="279"/>
      <c r="C16" s="285" t="str">
        <f>'1- თეთრი კარკასი-მოლი'!C16</f>
        <v>სართული 2</v>
      </c>
      <c r="D16" s="248" t="s">
        <v>15</v>
      </c>
      <c r="E16" s="75"/>
      <c r="F16" s="248">
        <f>'1- თეთრი კარკასი-მოლი'!F16</f>
        <v>0</v>
      </c>
      <c r="G16" s="166"/>
      <c r="H16" s="237"/>
      <c r="I16" s="166"/>
      <c r="J16" s="237"/>
      <c r="K16" s="107"/>
      <c r="L16" s="114"/>
      <c r="M16" s="114"/>
      <c r="O16" s="153"/>
      <c r="P16" s="215"/>
    </row>
    <row r="17" spans="1:16" s="344" customFormat="1" outlineLevel="1" x14ac:dyDescent="0.25">
      <c r="A17" s="69"/>
      <c r="B17" s="279"/>
      <c r="C17" s="285" t="str">
        <f>'1- თეთრი კარკასი-მოლი'!C17</f>
        <v>სართული 3</v>
      </c>
      <c r="D17" s="248" t="s">
        <v>15</v>
      </c>
      <c r="E17" s="75"/>
      <c r="F17" s="248">
        <f>'1- თეთრი კარკასი-მოლი'!F17</f>
        <v>0</v>
      </c>
      <c r="G17" s="166"/>
      <c r="H17" s="237"/>
      <c r="I17" s="166"/>
      <c r="J17" s="237"/>
      <c r="K17" s="107"/>
      <c r="L17" s="114"/>
      <c r="M17" s="114"/>
      <c r="O17" s="153"/>
      <c r="P17" s="215"/>
    </row>
    <row r="18" spans="1:16" s="344" customFormat="1" outlineLevel="1" x14ac:dyDescent="0.25">
      <c r="A18" s="69"/>
      <c r="B18" s="279"/>
      <c r="C18" s="285" t="str">
        <f>'1- თეთრი კარკასი-მოლი'!C18</f>
        <v>სართული 4</v>
      </c>
      <c r="D18" s="248" t="s">
        <v>15</v>
      </c>
      <c r="E18" s="75"/>
      <c r="F18" s="248">
        <f>'1- თეთრი კარკასი-მოლი'!F18</f>
        <v>0</v>
      </c>
      <c r="G18" s="166"/>
      <c r="H18" s="237"/>
      <c r="I18" s="166"/>
      <c r="J18" s="237"/>
      <c r="K18" s="107"/>
      <c r="L18" s="114"/>
      <c r="M18" s="114"/>
      <c r="O18" s="153"/>
      <c r="P18" s="215"/>
    </row>
    <row r="19" spans="1:16" ht="12" thickBot="1" x14ac:dyDescent="0.3">
      <c r="A19" s="69"/>
      <c r="B19" s="280"/>
      <c r="C19" s="541" t="s">
        <v>189</v>
      </c>
      <c r="D19" s="336" t="s">
        <v>88</v>
      </c>
      <c r="E19" s="211">
        <v>9</v>
      </c>
      <c r="F19" s="252">
        <f>$F$12*E19</f>
        <v>13874.4</v>
      </c>
      <c r="G19" s="254">
        <v>0.6</v>
      </c>
      <c r="H19" s="542">
        <f>F19*G19</f>
        <v>8324.64</v>
      </c>
      <c r="I19" s="543"/>
      <c r="J19" s="542"/>
      <c r="K19" s="108">
        <f>H19+J19</f>
        <v>8324.64</v>
      </c>
      <c r="L19" s="116"/>
      <c r="M19" s="116"/>
      <c r="O19" s="153"/>
      <c r="P19" s="215"/>
    </row>
    <row r="20" spans="1:16" s="344" customFormat="1" x14ac:dyDescent="0.25">
      <c r="A20" s="338">
        <v>2</v>
      </c>
      <c r="B20" s="278"/>
      <c r="C20" s="540" t="s">
        <v>146</v>
      </c>
      <c r="D20" s="287" t="s">
        <v>15</v>
      </c>
      <c r="E20" s="288"/>
      <c r="F20" s="289">
        <f>SUM(F21:F26)</f>
        <v>201</v>
      </c>
      <c r="G20" s="290"/>
      <c r="H20" s="291"/>
      <c r="I20" s="292">
        <v>8</v>
      </c>
      <c r="J20" s="291">
        <f>F20*I20</f>
        <v>1608</v>
      </c>
      <c r="K20" s="293">
        <f>H20+J20</f>
        <v>1608</v>
      </c>
      <c r="L20" s="294">
        <f>SUM(K20:K29)</f>
        <v>29557.800000000003</v>
      </c>
      <c r="M20" s="294">
        <f>L20/F20</f>
        <v>147.0537313432836</v>
      </c>
      <c r="O20" s="145"/>
      <c r="P20" s="216"/>
    </row>
    <row r="21" spans="1:16" s="344" customFormat="1" outlineLevel="1" x14ac:dyDescent="0.25">
      <c r="A21" s="69"/>
      <c r="B21" s="279"/>
      <c r="C21" s="277" t="str">
        <f>'1- თეთრი კარკასი-მოლი'!C23</f>
        <v>სართული -2</v>
      </c>
      <c r="D21" s="248" t="s">
        <v>15</v>
      </c>
      <c r="E21" s="75"/>
      <c r="F21" s="248">
        <f>'1- თეთრი კარკასი-მოლი'!F23</f>
        <v>0</v>
      </c>
      <c r="G21" s="166"/>
      <c r="H21" s="237"/>
      <c r="I21" s="166"/>
      <c r="J21" s="237"/>
      <c r="K21" s="107"/>
      <c r="L21" s="114"/>
      <c r="M21" s="114"/>
      <c r="O21" s="153"/>
      <c r="P21" s="215"/>
    </row>
    <row r="22" spans="1:16" s="344" customFormat="1" outlineLevel="1" x14ac:dyDescent="0.25">
      <c r="A22" s="69"/>
      <c r="B22" s="279"/>
      <c r="C22" s="277" t="str">
        <f>'1- თეთრი კარკასი-მოლი'!C24</f>
        <v>სართული -1</v>
      </c>
      <c r="D22" s="248" t="s">
        <v>15</v>
      </c>
      <c r="E22" s="75"/>
      <c r="F22" s="248">
        <f>'1- თეთრი კარკასი-მოლი'!F24</f>
        <v>10.7</v>
      </c>
      <c r="G22" s="166"/>
      <c r="H22" s="237"/>
      <c r="I22" s="166"/>
      <c r="J22" s="237"/>
      <c r="K22" s="107"/>
      <c r="L22" s="114"/>
      <c r="M22" s="114"/>
      <c r="O22" s="153"/>
      <c r="P22" s="215"/>
    </row>
    <row r="23" spans="1:16" s="344" customFormat="1" outlineLevel="1" x14ac:dyDescent="0.25">
      <c r="A23" s="69"/>
      <c r="B23" s="279"/>
      <c r="C23" s="277" t="str">
        <f>'1- თეთრი კარკასი-მოლი'!C25</f>
        <v>სართული 1</v>
      </c>
      <c r="D23" s="248" t="s">
        <v>15</v>
      </c>
      <c r="E23" s="75"/>
      <c r="F23" s="248">
        <f>'1- თეთრი კარკასი-მოლი'!F25</f>
        <v>94.9</v>
      </c>
      <c r="G23" s="166"/>
      <c r="H23" s="237"/>
      <c r="I23" s="166"/>
      <c r="J23" s="237"/>
      <c r="K23" s="107"/>
      <c r="L23" s="114"/>
      <c r="M23" s="114"/>
      <c r="O23" s="153"/>
      <c r="P23" s="215"/>
    </row>
    <row r="24" spans="1:16" s="344" customFormat="1" outlineLevel="1" x14ac:dyDescent="0.25">
      <c r="A24" s="69"/>
      <c r="B24" s="279"/>
      <c r="C24" s="277" t="str">
        <f>'1- თეთრი კარკასი-მოლი'!C26</f>
        <v>სართული 2</v>
      </c>
      <c r="D24" s="248" t="s">
        <v>15</v>
      </c>
      <c r="E24" s="75"/>
      <c r="F24" s="248">
        <f>'1- თეთრი კარკასი-მოლი'!F26</f>
        <v>24.1</v>
      </c>
      <c r="G24" s="166"/>
      <c r="H24" s="237"/>
      <c r="I24" s="166"/>
      <c r="J24" s="237"/>
      <c r="K24" s="107"/>
      <c r="L24" s="114"/>
      <c r="M24" s="114"/>
      <c r="O24" s="153"/>
      <c r="P24" s="215"/>
    </row>
    <row r="25" spans="1:16" s="344" customFormat="1" outlineLevel="1" x14ac:dyDescent="0.25">
      <c r="A25" s="69"/>
      <c r="B25" s="279"/>
      <c r="C25" s="277" t="str">
        <f>'1- თეთრი კარკასი-მოლი'!C27</f>
        <v>სართული 3</v>
      </c>
      <c r="D25" s="248" t="s">
        <v>15</v>
      </c>
      <c r="E25" s="75"/>
      <c r="F25" s="248">
        <f>'1- თეთრი კარკასი-მოლი'!F27</f>
        <v>14.6</v>
      </c>
      <c r="G25" s="166"/>
      <c r="H25" s="237"/>
      <c r="I25" s="166"/>
      <c r="J25" s="237"/>
      <c r="K25" s="107"/>
      <c r="L25" s="114"/>
      <c r="M25" s="114"/>
      <c r="O25" s="153"/>
      <c r="P25" s="215"/>
    </row>
    <row r="26" spans="1:16" s="344" customFormat="1" outlineLevel="1" x14ac:dyDescent="0.25">
      <c r="A26" s="69"/>
      <c r="B26" s="279"/>
      <c r="C26" s="277" t="str">
        <f>'1- თეთრი კარკასი-მოლი'!C28</f>
        <v>სართული 4</v>
      </c>
      <c r="D26" s="248" t="s">
        <v>15</v>
      </c>
      <c r="E26" s="75"/>
      <c r="F26" s="248">
        <f>'1- თეთრი კარკასი-მოლი'!F28</f>
        <v>56.7</v>
      </c>
      <c r="G26" s="166"/>
      <c r="H26" s="237"/>
      <c r="I26" s="166"/>
      <c r="J26" s="237"/>
      <c r="K26" s="107"/>
      <c r="L26" s="114"/>
      <c r="M26" s="114"/>
      <c r="O26" s="153"/>
      <c r="P26" s="215"/>
    </row>
    <row r="27" spans="1:16" x14ac:dyDescent="0.25">
      <c r="A27" s="69"/>
      <c r="B27" s="280"/>
      <c r="C27" s="249" t="s">
        <v>109</v>
      </c>
      <c r="D27" s="263" t="s">
        <v>88</v>
      </c>
      <c r="E27" s="245">
        <v>6</v>
      </c>
      <c r="F27" s="242">
        <f>$F$12*E27</f>
        <v>9249.5999999999985</v>
      </c>
      <c r="G27" s="253">
        <v>0.2</v>
      </c>
      <c r="H27" s="237">
        <f>F27*G27</f>
        <v>1849.9199999999998</v>
      </c>
      <c r="I27" s="166"/>
      <c r="J27" s="237"/>
      <c r="K27" s="107">
        <f>H27+J27</f>
        <v>1849.9199999999998</v>
      </c>
      <c r="L27" s="115"/>
      <c r="M27" s="115"/>
      <c r="O27" s="153"/>
      <c r="P27" s="215"/>
    </row>
    <row r="28" spans="1:16" x14ac:dyDescent="0.25">
      <c r="A28" s="70"/>
      <c r="B28" s="281"/>
      <c r="C28" s="249" t="s">
        <v>191</v>
      </c>
      <c r="D28" s="206" t="s">
        <v>60</v>
      </c>
      <c r="E28" s="245">
        <v>1.1200000000000001</v>
      </c>
      <c r="F28" s="242">
        <f>$F$12*E28</f>
        <v>1726.5920000000001</v>
      </c>
      <c r="G28" s="253">
        <v>15</v>
      </c>
      <c r="H28" s="237">
        <f>F28*G28</f>
        <v>25898.880000000001</v>
      </c>
      <c r="I28" s="167"/>
      <c r="J28" s="251"/>
      <c r="K28" s="107">
        <f>H28+J28</f>
        <v>25898.880000000001</v>
      </c>
      <c r="L28" s="115"/>
      <c r="M28" s="115"/>
      <c r="O28" s="151"/>
      <c r="P28" s="213"/>
    </row>
    <row r="29" spans="1:16" ht="12" thickBot="1" x14ac:dyDescent="0.3">
      <c r="A29" s="348"/>
      <c r="B29" s="282"/>
      <c r="C29" s="249" t="s">
        <v>21</v>
      </c>
      <c r="D29" s="206"/>
      <c r="E29" s="245">
        <v>1</v>
      </c>
      <c r="F29" s="250">
        <f>E29*F20</f>
        <v>201</v>
      </c>
      <c r="G29" s="253">
        <v>1</v>
      </c>
      <c r="H29" s="237">
        <f>F29*G29</f>
        <v>201</v>
      </c>
      <c r="I29" s="166"/>
      <c r="J29" s="237"/>
      <c r="K29" s="107">
        <f>H29+J29</f>
        <v>201</v>
      </c>
      <c r="L29" s="115"/>
      <c r="M29" s="115"/>
      <c r="O29" s="153"/>
      <c r="P29" s="215"/>
    </row>
    <row r="30" spans="1:16" s="344" customFormat="1" x14ac:dyDescent="0.25">
      <c r="A30" s="338">
        <v>3</v>
      </c>
      <c r="B30" s="278"/>
      <c r="C30" s="276" t="s">
        <v>147</v>
      </c>
      <c r="D30" s="246" t="s">
        <v>15</v>
      </c>
      <c r="E30" s="244"/>
      <c r="F30" s="241">
        <f>SUM(F31:F36)</f>
        <v>532.29999999999995</v>
      </c>
      <c r="G30" s="273"/>
      <c r="H30" s="271"/>
      <c r="I30" s="275">
        <v>10</v>
      </c>
      <c r="J30" s="271">
        <f>F30*I30</f>
        <v>5323</v>
      </c>
      <c r="K30" s="106">
        <f>H30+J30</f>
        <v>5323</v>
      </c>
      <c r="L30" s="113">
        <f>SUM(K30:K39)</f>
        <v>15436.7</v>
      </c>
      <c r="M30" s="113">
        <f>L30/F30</f>
        <v>29.000000000000004</v>
      </c>
      <c r="O30" s="145"/>
      <c r="P30" s="216"/>
    </row>
    <row r="31" spans="1:16" s="344" customFormat="1" outlineLevel="1" x14ac:dyDescent="0.25">
      <c r="A31" s="69"/>
      <c r="B31" s="279"/>
      <c r="C31" s="277" t="str">
        <f>'1- თეთრი კარკასი-მოლი'!C45</f>
        <v>სართული -2</v>
      </c>
      <c r="D31" s="248" t="s">
        <v>15</v>
      </c>
      <c r="E31" s="75"/>
      <c r="F31" s="248">
        <f>'1- თეთრი კარკასი-მოლი'!F45</f>
        <v>82.5</v>
      </c>
      <c r="G31" s="166"/>
      <c r="H31" s="237"/>
      <c r="I31" s="166"/>
      <c r="J31" s="237"/>
      <c r="K31" s="107"/>
      <c r="L31" s="114"/>
      <c r="M31" s="114"/>
      <c r="O31" s="153"/>
      <c r="P31" s="215"/>
    </row>
    <row r="32" spans="1:16" s="344" customFormat="1" outlineLevel="1" x14ac:dyDescent="0.25">
      <c r="A32" s="69"/>
      <c r="B32" s="279"/>
      <c r="C32" s="277" t="str">
        <f>'1- თეთრი კარკასი-მოლი'!C46</f>
        <v>სართული -1</v>
      </c>
      <c r="D32" s="248" t="s">
        <v>15</v>
      </c>
      <c r="E32" s="75"/>
      <c r="F32" s="248">
        <f>'1- თეთრი კარკასი-მოლი'!F46</f>
        <v>82.5</v>
      </c>
      <c r="G32" s="166"/>
      <c r="H32" s="237"/>
      <c r="I32" s="166"/>
      <c r="J32" s="237"/>
      <c r="K32" s="107"/>
      <c r="L32" s="114"/>
      <c r="M32" s="114"/>
      <c r="O32" s="153"/>
      <c r="P32" s="215"/>
    </row>
    <row r="33" spans="1:16" s="344" customFormat="1" outlineLevel="1" x14ac:dyDescent="0.25">
      <c r="A33" s="69"/>
      <c r="B33" s="279"/>
      <c r="C33" s="277" t="str">
        <f>'1- თეთრი კარკასი-მოლი'!C47</f>
        <v>სართული 1</v>
      </c>
      <c r="D33" s="248" t="s">
        <v>15</v>
      </c>
      <c r="E33" s="75"/>
      <c r="F33" s="248">
        <f>'1- თეთრი კარკასი-მოლი'!F47</f>
        <v>239.7</v>
      </c>
      <c r="G33" s="166"/>
      <c r="H33" s="237"/>
      <c r="I33" s="166"/>
      <c r="J33" s="237"/>
      <c r="K33" s="107"/>
      <c r="L33" s="114"/>
      <c r="M33" s="114"/>
      <c r="O33" s="153"/>
      <c r="P33" s="215"/>
    </row>
    <row r="34" spans="1:16" s="344" customFormat="1" outlineLevel="1" x14ac:dyDescent="0.25">
      <c r="A34" s="69"/>
      <c r="B34" s="279"/>
      <c r="C34" s="277" t="str">
        <f>'1- თეთრი კარკასი-მოლი'!C48</f>
        <v>სართული 2</v>
      </c>
      <c r="D34" s="248" t="s">
        <v>15</v>
      </c>
      <c r="E34" s="75"/>
      <c r="F34" s="248">
        <f>'1- თეთრი კარკასი-მოლი'!F48</f>
        <v>42.7</v>
      </c>
      <c r="G34" s="166"/>
      <c r="H34" s="237"/>
      <c r="I34" s="166"/>
      <c r="J34" s="237"/>
      <c r="K34" s="107"/>
      <c r="L34" s="114"/>
      <c r="M34" s="114"/>
      <c r="O34" s="153"/>
      <c r="P34" s="215"/>
    </row>
    <row r="35" spans="1:16" s="344" customFormat="1" outlineLevel="1" x14ac:dyDescent="0.25">
      <c r="A35" s="69"/>
      <c r="B35" s="279"/>
      <c r="C35" s="277" t="str">
        <f>'1- თეთრი კარკასი-მოლი'!C49</f>
        <v>სართული 3</v>
      </c>
      <c r="D35" s="248" t="s">
        <v>15</v>
      </c>
      <c r="E35" s="75"/>
      <c r="F35" s="248">
        <f>'1- თეთრი კარკასი-მოლი'!F49</f>
        <v>42.2</v>
      </c>
      <c r="G35" s="166"/>
      <c r="H35" s="237"/>
      <c r="I35" s="166"/>
      <c r="J35" s="237"/>
      <c r="K35" s="107"/>
      <c r="L35" s="114"/>
      <c r="M35" s="114"/>
      <c r="O35" s="153"/>
      <c r="P35" s="215"/>
    </row>
    <row r="36" spans="1:16" s="344" customFormat="1" outlineLevel="1" x14ac:dyDescent="0.25">
      <c r="A36" s="69"/>
      <c r="B36" s="279"/>
      <c r="C36" s="277" t="str">
        <f>'1- თეთრი კარკასი-მოლი'!C50</f>
        <v>სართული 4</v>
      </c>
      <c r="D36" s="248" t="s">
        <v>15</v>
      </c>
      <c r="E36" s="75"/>
      <c r="F36" s="248">
        <f>'1- თეთრი კარკასი-მოლი'!F50</f>
        <v>42.7</v>
      </c>
      <c r="G36" s="166"/>
      <c r="H36" s="237"/>
      <c r="I36" s="166"/>
      <c r="J36" s="237"/>
      <c r="K36" s="107"/>
      <c r="L36" s="114"/>
      <c r="M36" s="114"/>
      <c r="O36" s="153"/>
      <c r="P36" s="215"/>
    </row>
    <row r="37" spans="1:16" x14ac:dyDescent="0.25">
      <c r="A37" s="70"/>
      <c r="B37" s="281"/>
      <c r="C37" s="249" t="s">
        <v>109</v>
      </c>
      <c r="D37" s="263" t="s">
        <v>88</v>
      </c>
      <c r="E37" s="245">
        <v>6</v>
      </c>
      <c r="F37" s="242">
        <f>$F$30*E37</f>
        <v>3193.7999999999997</v>
      </c>
      <c r="G37" s="253">
        <v>0.2</v>
      </c>
      <c r="H37" s="251">
        <f>F37*G37</f>
        <v>638.76</v>
      </c>
      <c r="I37" s="167"/>
      <c r="J37" s="251"/>
      <c r="K37" s="107">
        <f t="shared" ref="K37:K50" si="0">H37+J37</f>
        <v>638.76</v>
      </c>
      <c r="L37" s="115"/>
      <c r="M37" s="115"/>
      <c r="O37" s="151"/>
      <c r="P37" s="213"/>
    </row>
    <row r="38" spans="1:16" x14ac:dyDescent="0.25">
      <c r="A38" s="70"/>
      <c r="B38" s="281"/>
      <c r="C38" s="249" t="s">
        <v>191</v>
      </c>
      <c r="D38" s="206" t="s">
        <v>60</v>
      </c>
      <c r="E38" s="245">
        <v>1.1200000000000001</v>
      </c>
      <c r="F38" s="242">
        <f>$F$30*E38</f>
        <v>596.17600000000004</v>
      </c>
      <c r="G38" s="253">
        <v>15</v>
      </c>
      <c r="H38" s="251">
        <f>F38*G38</f>
        <v>8942.6400000000012</v>
      </c>
      <c r="I38" s="167"/>
      <c r="J38" s="251"/>
      <c r="K38" s="107">
        <f t="shared" si="0"/>
        <v>8942.6400000000012</v>
      </c>
      <c r="L38" s="115"/>
      <c r="M38" s="115"/>
      <c r="O38" s="151"/>
      <c r="P38" s="213"/>
    </row>
    <row r="39" spans="1:16" ht="12" thickBot="1" x14ac:dyDescent="0.3">
      <c r="A39" s="70"/>
      <c r="B39" s="281"/>
      <c r="C39" s="249" t="s">
        <v>21</v>
      </c>
      <c r="D39" s="206"/>
      <c r="E39" s="245">
        <v>1</v>
      </c>
      <c r="F39" s="242">
        <f>$F$30*E39</f>
        <v>532.29999999999995</v>
      </c>
      <c r="G39" s="253">
        <v>1</v>
      </c>
      <c r="H39" s="251">
        <f>F39*G39</f>
        <v>532.29999999999995</v>
      </c>
      <c r="I39" s="167"/>
      <c r="J39" s="251"/>
      <c r="K39" s="107">
        <f t="shared" si="0"/>
        <v>532.29999999999995</v>
      </c>
      <c r="L39" s="116"/>
      <c r="M39" s="116"/>
      <c r="O39" s="151"/>
      <c r="P39" s="213"/>
    </row>
    <row r="40" spans="1:16" s="344" customFormat="1" x14ac:dyDescent="0.25">
      <c r="A40" s="338">
        <v>4</v>
      </c>
      <c r="B40" s="278"/>
      <c r="C40" s="276" t="s">
        <v>150</v>
      </c>
      <c r="D40" s="246" t="s">
        <v>15</v>
      </c>
      <c r="E40" s="244"/>
      <c r="F40" s="241">
        <f>SUM(F41:F46)</f>
        <v>2923.8</v>
      </c>
      <c r="G40" s="273"/>
      <c r="H40" s="271"/>
      <c r="I40" s="275">
        <v>9</v>
      </c>
      <c r="J40" s="271">
        <f>F40*I40</f>
        <v>26314.2</v>
      </c>
      <c r="K40" s="106">
        <f>H40+J40</f>
        <v>26314.2</v>
      </c>
      <c r="L40" s="113">
        <f>SUM(K40:K49)</f>
        <v>42815.5</v>
      </c>
      <c r="M40" s="113">
        <f>L40/F40</f>
        <v>14.643785484643271</v>
      </c>
      <c r="O40" s="145"/>
      <c r="P40" s="216"/>
    </row>
    <row r="41" spans="1:16" s="344" customFormat="1" outlineLevel="1" x14ac:dyDescent="0.25">
      <c r="A41" s="69"/>
      <c r="B41" s="279"/>
      <c r="C41" s="277" t="str">
        <f>C31</f>
        <v>სართული -2</v>
      </c>
      <c r="D41" s="248" t="s">
        <v>15</v>
      </c>
      <c r="E41" s="75"/>
      <c r="F41" s="248">
        <f>'1- თეთრი კარკასი-მოლი'!F34</f>
        <v>0</v>
      </c>
      <c r="G41" s="166"/>
      <c r="H41" s="237"/>
      <c r="I41" s="166"/>
      <c r="J41" s="237"/>
      <c r="K41" s="107"/>
      <c r="L41" s="114"/>
      <c r="M41" s="114"/>
      <c r="O41" s="153"/>
      <c r="P41" s="215"/>
    </row>
    <row r="42" spans="1:16" s="344" customFormat="1" outlineLevel="1" x14ac:dyDescent="0.25">
      <c r="A42" s="69"/>
      <c r="B42" s="279"/>
      <c r="C42" s="277" t="str">
        <f t="shared" ref="C42:C46" si="1">C32</f>
        <v>სართული -1</v>
      </c>
      <c r="D42" s="248" t="s">
        <v>15</v>
      </c>
      <c r="E42" s="75"/>
      <c r="F42" s="248">
        <f>'1- თეთრი კარკასი-მოლი'!F35</f>
        <v>0</v>
      </c>
      <c r="G42" s="166"/>
      <c r="H42" s="237"/>
      <c r="I42" s="166"/>
      <c r="J42" s="237"/>
      <c r="K42" s="107"/>
      <c r="L42" s="114"/>
      <c r="M42" s="114"/>
      <c r="O42" s="153"/>
      <c r="P42" s="215"/>
    </row>
    <row r="43" spans="1:16" s="344" customFormat="1" outlineLevel="1" x14ac:dyDescent="0.25">
      <c r="A43" s="69"/>
      <c r="B43" s="279"/>
      <c r="C43" s="277" t="str">
        <f t="shared" si="1"/>
        <v>სართული 1</v>
      </c>
      <c r="D43" s="248" t="s">
        <v>15</v>
      </c>
      <c r="E43" s="75"/>
      <c r="F43" s="248">
        <f>'1- თეთრი კარკასი-მოლი'!F36</f>
        <v>467.6</v>
      </c>
      <c r="G43" s="166"/>
      <c r="H43" s="237"/>
      <c r="I43" s="166"/>
      <c r="J43" s="237"/>
      <c r="K43" s="107"/>
      <c r="L43" s="114"/>
      <c r="M43" s="114"/>
      <c r="O43" s="153"/>
      <c r="P43" s="215"/>
    </row>
    <row r="44" spans="1:16" s="344" customFormat="1" outlineLevel="1" x14ac:dyDescent="0.25">
      <c r="A44" s="69"/>
      <c r="B44" s="279"/>
      <c r="C44" s="277" t="str">
        <f t="shared" si="1"/>
        <v>სართული 2</v>
      </c>
      <c r="D44" s="248" t="s">
        <v>15</v>
      </c>
      <c r="E44" s="75"/>
      <c r="F44" s="248">
        <f>'1- თეთრი კარკასი-მოლი'!F37</f>
        <v>836.2</v>
      </c>
      <c r="G44" s="166"/>
      <c r="H44" s="237"/>
      <c r="I44" s="166"/>
      <c r="J44" s="237"/>
      <c r="K44" s="107"/>
      <c r="L44" s="114"/>
      <c r="M44" s="114"/>
      <c r="O44" s="153"/>
      <c r="P44" s="215"/>
    </row>
    <row r="45" spans="1:16" s="344" customFormat="1" outlineLevel="1" x14ac:dyDescent="0.25">
      <c r="A45" s="69"/>
      <c r="B45" s="279"/>
      <c r="C45" s="277" t="str">
        <f t="shared" si="1"/>
        <v>სართული 3</v>
      </c>
      <c r="D45" s="248" t="s">
        <v>15</v>
      </c>
      <c r="E45" s="75"/>
      <c r="F45" s="248">
        <f>'1- თეთრი კარკასი-მოლი'!F38</f>
        <v>832.8</v>
      </c>
      <c r="G45" s="166"/>
      <c r="H45" s="237"/>
      <c r="I45" s="166"/>
      <c r="J45" s="237"/>
      <c r="K45" s="107"/>
      <c r="L45" s="114"/>
      <c r="M45" s="114"/>
      <c r="O45" s="153"/>
      <c r="P45" s="215"/>
    </row>
    <row r="46" spans="1:16" s="344" customFormat="1" outlineLevel="1" x14ac:dyDescent="0.25">
      <c r="A46" s="69"/>
      <c r="B46" s="279"/>
      <c r="C46" s="277" t="str">
        <f t="shared" si="1"/>
        <v>სართული 4</v>
      </c>
      <c r="D46" s="248" t="s">
        <v>15</v>
      </c>
      <c r="E46" s="75"/>
      <c r="F46" s="248">
        <f>'1- თეთრი კარკასი-მოლი'!F39</f>
        <v>787.2</v>
      </c>
      <c r="G46" s="166"/>
      <c r="H46" s="237"/>
      <c r="I46" s="166"/>
      <c r="J46" s="237"/>
      <c r="K46" s="107"/>
      <c r="L46" s="114"/>
      <c r="M46" s="114"/>
      <c r="O46" s="153"/>
      <c r="P46" s="215"/>
    </row>
    <row r="47" spans="1:16" x14ac:dyDescent="0.25">
      <c r="A47" s="70"/>
      <c r="B47" s="281"/>
      <c r="C47" s="249" t="s">
        <v>109</v>
      </c>
      <c r="D47" s="263" t="s">
        <v>88</v>
      </c>
      <c r="E47" s="245">
        <v>6</v>
      </c>
      <c r="F47" s="242">
        <f>$F$30*E47</f>
        <v>3193.7999999999997</v>
      </c>
      <c r="G47" s="253">
        <v>1</v>
      </c>
      <c r="H47" s="251">
        <f>F47*G47</f>
        <v>3193.7999999999997</v>
      </c>
      <c r="I47" s="167"/>
      <c r="J47" s="251"/>
      <c r="K47" s="107">
        <f t="shared" ref="K47:K49" si="2">H47+J47</f>
        <v>3193.7999999999997</v>
      </c>
      <c r="L47" s="115"/>
      <c r="M47" s="115"/>
      <c r="O47" s="151"/>
      <c r="P47" s="213"/>
    </row>
    <row r="48" spans="1:16" x14ac:dyDescent="0.25">
      <c r="A48" s="70"/>
      <c r="B48" s="281"/>
      <c r="C48" s="249" t="s">
        <v>190</v>
      </c>
      <c r="D48" s="206" t="s">
        <v>60</v>
      </c>
      <c r="E48" s="245">
        <v>1.2</v>
      </c>
      <c r="F48" s="242">
        <f>$F$30*E48</f>
        <v>638.75999999999988</v>
      </c>
      <c r="G48" s="253">
        <v>20</v>
      </c>
      <c r="H48" s="251">
        <f>F48*G48</f>
        <v>12775.199999999997</v>
      </c>
      <c r="I48" s="167"/>
      <c r="J48" s="251"/>
      <c r="K48" s="107">
        <f t="shared" si="2"/>
        <v>12775.199999999997</v>
      </c>
      <c r="L48" s="115"/>
      <c r="M48" s="115"/>
      <c r="O48" s="151"/>
      <c r="P48" s="213"/>
    </row>
    <row r="49" spans="1:16" ht="12" thickBot="1" x14ac:dyDescent="0.3">
      <c r="A49" s="70"/>
      <c r="B49" s="281"/>
      <c r="C49" s="249" t="s">
        <v>21</v>
      </c>
      <c r="D49" s="206"/>
      <c r="E49" s="245">
        <v>1</v>
      </c>
      <c r="F49" s="242">
        <f>$F$30*E49</f>
        <v>532.29999999999995</v>
      </c>
      <c r="G49" s="253">
        <v>1</v>
      </c>
      <c r="H49" s="251">
        <f>F49*G49</f>
        <v>532.29999999999995</v>
      </c>
      <c r="I49" s="167"/>
      <c r="J49" s="251"/>
      <c r="K49" s="107">
        <f t="shared" si="2"/>
        <v>532.29999999999995</v>
      </c>
      <c r="L49" s="116"/>
      <c r="M49" s="116"/>
      <c r="O49" s="151"/>
      <c r="P49" s="213"/>
    </row>
    <row r="50" spans="1:16" s="344" customFormat="1" x14ac:dyDescent="0.25">
      <c r="A50" s="338">
        <v>5</v>
      </c>
      <c r="B50" s="278"/>
      <c r="C50" s="276" t="s">
        <v>148</v>
      </c>
      <c r="D50" s="246" t="s">
        <v>15</v>
      </c>
      <c r="E50" s="244"/>
      <c r="F50" s="241">
        <f>SUM(F51:F56)</f>
        <v>36.599999999999994</v>
      </c>
      <c r="G50" s="273"/>
      <c r="H50" s="271"/>
      <c r="I50" s="275">
        <v>8</v>
      </c>
      <c r="J50" s="271">
        <f>F50*I50</f>
        <v>292.79999999999995</v>
      </c>
      <c r="K50" s="106">
        <f t="shared" si="0"/>
        <v>292.79999999999995</v>
      </c>
      <c r="L50" s="113">
        <f>SUM(K50:K59)</f>
        <v>993.68999999999994</v>
      </c>
      <c r="M50" s="113">
        <f>L50/F50</f>
        <v>27.150000000000002</v>
      </c>
      <c r="O50" s="145"/>
      <c r="P50" s="216"/>
    </row>
    <row r="51" spans="1:16" s="344" customFormat="1" outlineLevel="1" x14ac:dyDescent="0.25">
      <c r="A51" s="69"/>
      <c r="B51" s="279"/>
      <c r="C51" s="277" t="str">
        <f>C41</f>
        <v>სართული -2</v>
      </c>
      <c r="D51" s="248" t="s">
        <v>15</v>
      </c>
      <c r="E51" s="75"/>
      <c r="F51" s="248">
        <f>'1- თეთრი კარკასი-მოლი'!F56</f>
        <v>0</v>
      </c>
      <c r="G51" s="166"/>
      <c r="H51" s="237"/>
      <c r="I51" s="166"/>
      <c r="J51" s="237"/>
      <c r="K51" s="107"/>
      <c r="L51" s="114"/>
      <c r="M51" s="114"/>
      <c r="O51" s="153"/>
      <c r="P51" s="215"/>
    </row>
    <row r="52" spans="1:16" s="344" customFormat="1" outlineLevel="1" x14ac:dyDescent="0.25">
      <c r="A52" s="69"/>
      <c r="B52" s="279"/>
      <c r="C52" s="277" t="str">
        <f t="shared" ref="C52:C56" si="3">C42</f>
        <v>სართული -1</v>
      </c>
      <c r="D52" s="248" t="s">
        <v>15</v>
      </c>
      <c r="E52" s="75"/>
      <c r="F52" s="248">
        <f>'1- თეთრი კარკასი-მოლი'!F57</f>
        <v>0</v>
      </c>
      <c r="G52" s="166"/>
      <c r="H52" s="237"/>
      <c r="I52" s="166"/>
      <c r="J52" s="237"/>
      <c r="K52" s="107"/>
      <c r="L52" s="114"/>
      <c r="M52" s="114"/>
      <c r="O52" s="153"/>
      <c r="P52" s="215"/>
    </row>
    <row r="53" spans="1:16" s="344" customFormat="1" outlineLevel="1" x14ac:dyDescent="0.25">
      <c r="A53" s="69"/>
      <c r="B53" s="279"/>
      <c r="C53" s="277" t="str">
        <f t="shared" si="3"/>
        <v>სართული 1</v>
      </c>
      <c r="D53" s="248" t="s">
        <v>15</v>
      </c>
      <c r="E53" s="75"/>
      <c r="F53" s="248">
        <f>'1- თეთრი კარკასი-მოლი'!F58</f>
        <v>0</v>
      </c>
      <c r="G53" s="166"/>
      <c r="H53" s="237"/>
      <c r="I53" s="166"/>
      <c r="J53" s="237"/>
      <c r="K53" s="107"/>
      <c r="L53" s="114"/>
      <c r="M53" s="114"/>
      <c r="O53" s="153"/>
      <c r="P53" s="215"/>
    </row>
    <row r="54" spans="1:16" s="344" customFormat="1" outlineLevel="1" x14ac:dyDescent="0.25">
      <c r="A54" s="69"/>
      <c r="B54" s="279"/>
      <c r="C54" s="277" t="str">
        <f t="shared" si="3"/>
        <v>სართული 2</v>
      </c>
      <c r="D54" s="248" t="s">
        <v>15</v>
      </c>
      <c r="E54" s="75"/>
      <c r="F54" s="248">
        <f>'1- თეთრი კარკასი-მოლი'!F59</f>
        <v>12.2</v>
      </c>
      <c r="G54" s="166"/>
      <c r="H54" s="237"/>
      <c r="I54" s="166"/>
      <c r="J54" s="237"/>
      <c r="K54" s="107"/>
      <c r="L54" s="114"/>
      <c r="M54" s="114"/>
      <c r="O54" s="153"/>
      <c r="P54" s="215"/>
    </row>
    <row r="55" spans="1:16" s="344" customFormat="1" outlineLevel="1" x14ac:dyDescent="0.25">
      <c r="A55" s="69"/>
      <c r="B55" s="279"/>
      <c r="C55" s="277" t="str">
        <f t="shared" si="3"/>
        <v>სართული 3</v>
      </c>
      <c r="D55" s="248" t="s">
        <v>15</v>
      </c>
      <c r="E55" s="75"/>
      <c r="F55" s="248">
        <f>'1- თეთრი კარკასი-მოლი'!F60</f>
        <v>12.7</v>
      </c>
      <c r="G55" s="166"/>
      <c r="H55" s="237"/>
      <c r="I55" s="166"/>
      <c r="J55" s="237"/>
      <c r="K55" s="107"/>
      <c r="L55" s="114"/>
      <c r="M55" s="114"/>
      <c r="O55" s="153"/>
      <c r="P55" s="215"/>
    </row>
    <row r="56" spans="1:16" s="344" customFormat="1" outlineLevel="1" x14ac:dyDescent="0.25">
      <c r="A56" s="69"/>
      <c r="B56" s="279"/>
      <c r="C56" s="277" t="str">
        <f t="shared" si="3"/>
        <v>სართული 4</v>
      </c>
      <c r="D56" s="248" t="s">
        <v>15</v>
      </c>
      <c r="E56" s="75"/>
      <c r="F56" s="248">
        <f>'1- თეთრი კარკასი-მოლი'!F61</f>
        <v>11.7</v>
      </c>
      <c r="G56" s="166"/>
      <c r="H56" s="237"/>
      <c r="I56" s="166"/>
      <c r="J56" s="237"/>
      <c r="K56" s="107"/>
      <c r="L56" s="114"/>
      <c r="M56" s="114"/>
      <c r="O56" s="153"/>
      <c r="P56" s="215"/>
    </row>
    <row r="57" spans="1:16" x14ac:dyDescent="0.25">
      <c r="A57" s="70"/>
      <c r="B57" s="281"/>
      <c r="C57" s="249" t="s">
        <v>111</v>
      </c>
      <c r="D57" s="263" t="s">
        <v>88</v>
      </c>
      <c r="E57" s="245">
        <v>6</v>
      </c>
      <c r="F57" s="242">
        <f>$F$50*E57</f>
        <v>219.59999999999997</v>
      </c>
      <c r="G57" s="253">
        <v>0.4</v>
      </c>
      <c r="H57" s="251">
        <f>F57*G57</f>
        <v>87.839999999999989</v>
      </c>
      <c r="I57" s="167"/>
      <c r="J57" s="251"/>
      <c r="K57" s="107">
        <f>H57+J57</f>
        <v>87.839999999999989</v>
      </c>
      <c r="L57" s="115"/>
      <c r="M57" s="115"/>
      <c r="O57" s="151"/>
      <c r="P57" s="213"/>
    </row>
    <row r="58" spans="1:16" x14ac:dyDescent="0.25">
      <c r="A58" s="70"/>
      <c r="B58" s="281"/>
      <c r="C58" s="249" t="s">
        <v>112</v>
      </c>
      <c r="D58" s="206" t="s">
        <v>60</v>
      </c>
      <c r="E58" s="245">
        <v>1.05</v>
      </c>
      <c r="F58" s="242">
        <f>$F$50*E58</f>
        <v>38.429999999999993</v>
      </c>
      <c r="G58" s="253">
        <v>15</v>
      </c>
      <c r="H58" s="251">
        <f>F58*G58</f>
        <v>576.44999999999993</v>
      </c>
      <c r="I58" s="167"/>
      <c r="J58" s="251"/>
      <c r="K58" s="107">
        <f>H58+J58</f>
        <v>576.44999999999993</v>
      </c>
      <c r="L58" s="115"/>
      <c r="M58" s="115"/>
      <c r="O58" s="151"/>
      <c r="P58" s="213"/>
    </row>
    <row r="59" spans="1:16" ht="12" thickBot="1" x14ac:dyDescent="0.3">
      <c r="A59" s="70"/>
      <c r="B59" s="281"/>
      <c r="C59" s="249" t="s">
        <v>21</v>
      </c>
      <c r="D59" s="206"/>
      <c r="E59" s="245">
        <v>1</v>
      </c>
      <c r="F59" s="242">
        <f>$F$50*E59</f>
        <v>36.599999999999994</v>
      </c>
      <c r="G59" s="253">
        <v>1</v>
      </c>
      <c r="H59" s="251">
        <f>F59*G59</f>
        <v>36.599999999999994</v>
      </c>
      <c r="I59" s="167"/>
      <c r="J59" s="251"/>
      <c r="K59" s="107">
        <f>H59+J59</f>
        <v>36.599999999999994</v>
      </c>
      <c r="L59" s="116"/>
      <c r="M59" s="116"/>
      <c r="O59" s="151"/>
      <c r="P59" s="213"/>
    </row>
    <row r="60" spans="1:16" ht="12" thickBot="1" x14ac:dyDescent="0.3">
      <c r="A60" s="231"/>
      <c r="B60" s="51"/>
      <c r="C60" s="51"/>
      <c r="D60" s="229"/>
      <c r="E60" s="231"/>
      <c r="F60" s="51"/>
      <c r="G60" s="264"/>
      <c r="H60" s="105"/>
      <c r="I60" s="264"/>
      <c r="J60" s="105"/>
      <c r="K60" s="105"/>
      <c r="L60" s="105"/>
      <c r="M60" s="105"/>
      <c r="O60" s="152"/>
      <c r="P60" s="214"/>
    </row>
    <row r="61" spans="1:16" ht="27.75" customHeight="1" thickBot="1" x14ac:dyDescent="0.3">
      <c r="A61" s="579" t="s">
        <v>23</v>
      </c>
      <c r="B61" s="580"/>
      <c r="C61" s="580"/>
      <c r="D61" s="580"/>
      <c r="E61" s="580"/>
      <c r="F61" s="580"/>
      <c r="G61" s="580"/>
      <c r="H61" s="580"/>
      <c r="I61" s="580"/>
      <c r="J61" s="580"/>
      <c r="K61" s="580"/>
      <c r="L61" s="580"/>
      <c r="M61" s="580"/>
      <c r="N61" s="165"/>
    </row>
    <row r="62" spans="1:16" s="344" customFormat="1" x14ac:dyDescent="0.25">
      <c r="A62" s="338">
        <v>6</v>
      </c>
      <c r="B62" s="259"/>
      <c r="C62" s="276" t="s">
        <v>151</v>
      </c>
      <c r="D62" s="246" t="s">
        <v>60</v>
      </c>
      <c r="E62" s="244"/>
      <c r="F62" s="241">
        <f>SUM(F63:F68)</f>
        <v>5913.7</v>
      </c>
      <c r="G62" s="273"/>
      <c r="H62" s="271"/>
      <c r="I62" s="275">
        <v>4</v>
      </c>
      <c r="J62" s="271">
        <f>F62*I62</f>
        <v>23654.799999999999</v>
      </c>
      <c r="K62" s="106">
        <f>H62+J62</f>
        <v>23654.799999999999</v>
      </c>
      <c r="L62" s="113">
        <f>SUM(K62:K73)</f>
        <v>32667.2788</v>
      </c>
      <c r="M62" s="113">
        <f>L62/F62</f>
        <v>5.524</v>
      </c>
      <c r="O62" s="145"/>
      <c r="P62" s="295"/>
    </row>
    <row r="63" spans="1:16" s="344" customFormat="1" outlineLevel="1" x14ac:dyDescent="0.25">
      <c r="A63" s="69"/>
      <c r="B63" s="279"/>
      <c r="C63" s="277" t="str">
        <f>C51</f>
        <v>სართული -2</v>
      </c>
      <c r="D63" s="248"/>
      <c r="E63" s="75"/>
      <c r="F63" s="248">
        <v>616.29999999999995</v>
      </c>
      <c r="G63" s="166"/>
      <c r="H63" s="237"/>
      <c r="I63" s="166"/>
      <c r="J63" s="237"/>
      <c r="K63" s="107"/>
      <c r="L63" s="114"/>
      <c r="M63" s="114"/>
      <c r="O63" s="153"/>
      <c r="P63" s="215"/>
    </row>
    <row r="64" spans="1:16" s="344" customFormat="1" outlineLevel="1" x14ac:dyDescent="0.25">
      <c r="A64" s="69"/>
      <c r="B64" s="279"/>
      <c r="C64" s="277" t="str">
        <f t="shared" ref="C64:C68" si="4">C52</f>
        <v>სართული -1</v>
      </c>
      <c r="D64" s="248"/>
      <c r="E64" s="75"/>
      <c r="F64" s="248">
        <v>815.5</v>
      </c>
      <c r="G64" s="166"/>
      <c r="H64" s="237"/>
      <c r="I64" s="166"/>
      <c r="J64" s="237"/>
      <c r="K64" s="107"/>
      <c r="L64" s="114"/>
      <c r="M64" s="114"/>
      <c r="O64" s="153"/>
      <c r="P64" s="215"/>
    </row>
    <row r="65" spans="1:16" s="344" customFormat="1" outlineLevel="1" x14ac:dyDescent="0.25">
      <c r="A65" s="69"/>
      <c r="B65" s="279"/>
      <c r="C65" s="277" t="str">
        <f t="shared" si="4"/>
        <v>სართული 1</v>
      </c>
      <c r="D65" s="248"/>
      <c r="E65" s="75"/>
      <c r="F65" s="248">
        <v>1124.2</v>
      </c>
      <c r="G65" s="166"/>
      <c r="H65" s="237"/>
      <c r="I65" s="166"/>
      <c r="J65" s="237"/>
      <c r="K65" s="107"/>
      <c r="L65" s="114"/>
      <c r="M65" s="114"/>
      <c r="O65" s="153"/>
      <c r="P65" s="215"/>
    </row>
    <row r="66" spans="1:16" s="344" customFormat="1" outlineLevel="1" x14ac:dyDescent="0.25">
      <c r="A66" s="69"/>
      <c r="B66" s="279"/>
      <c r="C66" s="277" t="str">
        <f t="shared" si="4"/>
        <v>სართული 2</v>
      </c>
      <c r="D66" s="248"/>
      <c r="E66" s="75"/>
      <c r="F66" s="248">
        <v>1045.2</v>
      </c>
      <c r="G66" s="166"/>
      <c r="H66" s="237"/>
      <c r="I66" s="166"/>
      <c r="J66" s="237"/>
      <c r="K66" s="107"/>
      <c r="L66" s="114"/>
      <c r="M66" s="114"/>
      <c r="O66" s="153"/>
      <c r="P66" s="215"/>
    </row>
    <row r="67" spans="1:16" s="344" customFormat="1" outlineLevel="1" x14ac:dyDescent="0.25">
      <c r="A67" s="69"/>
      <c r="B67" s="279"/>
      <c r="C67" s="277" t="str">
        <f t="shared" si="4"/>
        <v>სართული 3</v>
      </c>
      <c r="D67" s="248"/>
      <c r="E67" s="75"/>
      <c r="F67" s="248">
        <v>1177.2</v>
      </c>
      <c r="G67" s="166"/>
      <c r="H67" s="237"/>
      <c r="I67" s="166"/>
      <c r="J67" s="237"/>
      <c r="K67" s="107"/>
      <c r="L67" s="114"/>
      <c r="M67" s="114"/>
      <c r="O67" s="153"/>
      <c r="P67" s="215"/>
    </row>
    <row r="68" spans="1:16" s="344" customFormat="1" outlineLevel="1" x14ac:dyDescent="0.25">
      <c r="A68" s="69"/>
      <c r="B68" s="279"/>
      <c r="C68" s="277" t="str">
        <f t="shared" si="4"/>
        <v>სართული 4</v>
      </c>
      <c r="D68" s="248"/>
      <c r="E68" s="75"/>
      <c r="F68" s="248">
        <v>1135.3</v>
      </c>
      <c r="G68" s="166"/>
      <c r="H68" s="237"/>
      <c r="I68" s="166"/>
      <c r="J68" s="237"/>
      <c r="K68" s="107"/>
      <c r="L68" s="114"/>
      <c r="M68" s="114"/>
      <c r="O68" s="153"/>
      <c r="P68" s="215"/>
    </row>
    <row r="69" spans="1:16" s="344" customFormat="1" outlineLevel="1" x14ac:dyDescent="0.25">
      <c r="A69" s="69"/>
      <c r="B69" s="279"/>
      <c r="C69" s="249" t="s">
        <v>87</v>
      </c>
      <c r="D69" s="206" t="s">
        <v>88</v>
      </c>
      <c r="E69" s="245">
        <v>0.83</v>
      </c>
      <c r="F69" s="250">
        <f>E69*F62</f>
        <v>4908.3709999999992</v>
      </c>
      <c r="G69" s="253">
        <v>0.2</v>
      </c>
      <c r="H69" s="251">
        <f>F69*G69</f>
        <v>981.67419999999993</v>
      </c>
      <c r="I69" s="167"/>
      <c r="J69" s="251"/>
      <c r="K69" s="107">
        <f t="shared" ref="K69:K74" si="5">H69+J69</f>
        <v>981.67419999999993</v>
      </c>
      <c r="L69" s="114"/>
      <c r="M69" s="114"/>
      <c r="O69" s="205"/>
      <c r="P69" s="215"/>
    </row>
    <row r="70" spans="1:16" x14ac:dyDescent="0.25">
      <c r="A70" s="70"/>
      <c r="B70" s="73"/>
      <c r="C70" s="249" t="s">
        <v>89</v>
      </c>
      <c r="D70" s="247" t="s">
        <v>45</v>
      </c>
      <c r="E70" s="245">
        <v>1.2</v>
      </c>
      <c r="F70" s="242">
        <f>E70*F62</f>
        <v>7096.44</v>
      </c>
      <c r="G70" s="253">
        <v>0.2</v>
      </c>
      <c r="H70" s="251">
        <f>F70*G70</f>
        <v>1419.288</v>
      </c>
      <c r="I70" s="167"/>
      <c r="J70" s="251"/>
      <c r="K70" s="107">
        <f t="shared" si="5"/>
        <v>1419.288</v>
      </c>
      <c r="L70" s="115"/>
      <c r="M70" s="115"/>
      <c r="O70" s="205"/>
      <c r="P70" s="213"/>
    </row>
    <row r="71" spans="1:16" x14ac:dyDescent="0.25">
      <c r="A71" s="70"/>
      <c r="B71" s="73"/>
      <c r="C71" s="249" t="s">
        <v>90</v>
      </c>
      <c r="D71" s="247" t="s">
        <v>91</v>
      </c>
      <c r="E71" s="245">
        <f>18/100</f>
        <v>0.18</v>
      </c>
      <c r="F71" s="242">
        <f>E71*F62</f>
        <v>1064.4659999999999</v>
      </c>
      <c r="G71" s="253">
        <v>0.1</v>
      </c>
      <c r="H71" s="251">
        <f>F71*G71</f>
        <v>106.44659999999999</v>
      </c>
      <c r="I71" s="167"/>
      <c r="J71" s="251"/>
      <c r="K71" s="107">
        <f t="shared" si="5"/>
        <v>106.44659999999999</v>
      </c>
      <c r="L71" s="115"/>
      <c r="M71" s="115"/>
      <c r="O71" s="205"/>
      <c r="P71" s="213"/>
    </row>
    <row r="72" spans="1:16" x14ac:dyDescent="0.25">
      <c r="A72" s="70"/>
      <c r="B72" s="73"/>
      <c r="C72" s="249" t="s">
        <v>92</v>
      </c>
      <c r="D72" s="247" t="s">
        <v>88</v>
      </c>
      <c r="E72" s="245">
        <v>0.5</v>
      </c>
      <c r="F72" s="242">
        <f>E72*F62</f>
        <v>2956.85</v>
      </c>
      <c r="G72" s="253">
        <v>2</v>
      </c>
      <c r="H72" s="251">
        <f t="shared" ref="H72:H73" si="6">F72*G72</f>
        <v>5913.7</v>
      </c>
      <c r="I72" s="167"/>
      <c r="J72" s="251"/>
      <c r="K72" s="107">
        <f t="shared" si="5"/>
        <v>5913.7</v>
      </c>
      <c r="L72" s="115"/>
      <c r="M72" s="115"/>
      <c r="O72" s="205"/>
      <c r="P72" s="213"/>
    </row>
    <row r="73" spans="1:16" ht="12" thickBot="1" x14ac:dyDescent="0.3">
      <c r="A73" s="70"/>
      <c r="B73" s="73"/>
      <c r="C73" s="249" t="s">
        <v>21</v>
      </c>
      <c r="D73" s="247"/>
      <c r="E73" s="245">
        <v>1</v>
      </c>
      <c r="F73" s="242">
        <f>E73*F62</f>
        <v>5913.7</v>
      </c>
      <c r="G73" s="253">
        <v>0.1</v>
      </c>
      <c r="H73" s="251">
        <f t="shared" si="6"/>
        <v>591.37</v>
      </c>
      <c r="I73" s="167"/>
      <c r="J73" s="251"/>
      <c r="K73" s="107">
        <f t="shared" si="5"/>
        <v>591.37</v>
      </c>
      <c r="L73" s="115"/>
      <c r="M73" s="115"/>
      <c r="O73" s="205"/>
      <c r="P73" s="213"/>
    </row>
    <row r="74" spans="1:16" s="344" customFormat="1" x14ac:dyDescent="0.25">
      <c r="A74" s="338">
        <v>7</v>
      </c>
      <c r="B74" s="259"/>
      <c r="C74" s="276" t="s">
        <v>152</v>
      </c>
      <c r="D74" s="246" t="s">
        <v>60</v>
      </c>
      <c r="E74" s="244"/>
      <c r="F74" s="241">
        <f>SUM(F75:F80)</f>
        <v>2544.1</v>
      </c>
      <c r="G74" s="273"/>
      <c r="H74" s="271"/>
      <c r="I74" s="275">
        <v>4</v>
      </c>
      <c r="J74" s="271">
        <f>F74*I74</f>
        <v>10176.4</v>
      </c>
      <c r="K74" s="106">
        <f t="shared" si="5"/>
        <v>10176.4</v>
      </c>
      <c r="L74" s="113">
        <f>SUM(K74:K85)</f>
        <v>15325.658399999998</v>
      </c>
      <c r="M74" s="113">
        <f>L74/F74</f>
        <v>6.024</v>
      </c>
      <c r="O74" s="145"/>
      <c r="P74" s="295"/>
    </row>
    <row r="75" spans="1:16" s="344" customFormat="1" outlineLevel="1" x14ac:dyDescent="0.25">
      <c r="A75" s="69"/>
      <c r="B75" s="279"/>
      <c r="C75" s="277" t="str">
        <f>C63</f>
        <v>სართული -2</v>
      </c>
      <c r="D75" s="248"/>
      <c r="E75" s="75"/>
      <c r="F75" s="248"/>
      <c r="G75" s="166"/>
      <c r="H75" s="237"/>
      <c r="I75" s="166"/>
      <c r="J75" s="237"/>
      <c r="K75" s="107"/>
      <c r="L75" s="114"/>
      <c r="M75" s="114"/>
      <c r="O75" s="153"/>
      <c r="P75" s="215"/>
    </row>
    <row r="76" spans="1:16" s="344" customFormat="1" outlineLevel="1" x14ac:dyDescent="0.25">
      <c r="A76" s="69"/>
      <c r="B76" s="279"/>
      <c r="C76" s="277" t="str">
        <f t="shared" ref="C76:C80" si="7">C64</f>
        <v>სართული -1</v>
      </c>
      <c r="D76" s="248"/>
      <c r="E76" s="75"/>
      <c r="F76" s="248"/>
      <c r="G76" s="166"/>
      <c r="H76" s="237"/>
      <c r="I76" s="166"/>
      <c r="J76" s="237"/>
      <c r="K76" s="107"/>
      <c r="L76" s="114"/>
      <c r="M76" s="114"/>
      <c r="O76" s="153"/>
      <c r="P76" s="215"/>
    </row>
    <row r="77" spans="1:16" s="344" customFormat="1" outlineLevel="1" x14ac:dyDescent="0.25">
      <c r="A77" s="69"/>
      <c r="B77" s="279"/>
      <c r="C77" s="277" t="str">
        <f t="shared" si="7"/>
        <v>სართული 1</v>
      </c>
      <c r="D77" s="248"/>
      <c r="E77" s="75"/>
      <c r="F77" s="248">
        <v>283.7</v>
      </c>
      <c r="G77" s="166"/>
      <c r="H77" s="237"/>
      <c r="I77" s="166"/>
      <c r="J77" s="237"/>
      <c r="K77" s="107"/>
      <c r="L77" s="114"/>
      <c r="M77" s="114"/>
      <c r="O77" s="153"/>
      <c r="P77" s="215"/>
    </row>
    <row r="78" spans="1:16" s="344" customFormat="1" outlineLevel="1" x14ac:dyDescent="0.25">
      <c r="A78" s="69"/>
      <c r="B78" s="279"/>
      <c r="C78" s="277" t="str">
        <f t="shared" si="7"/>
        <v>სართული 2</v>
      </c>
      <c r="D78" s="248"/>
      <c r="E78" s="75"/>
      <c r="F78" s="248">
        <v>726.4</v>
      </c>
      <c r="G78" s="166"/>
      <c r="H78" s="237"/>
      <c r="I78" s="166"/>
      <c r="J78" s="237"/>
      <c r="K78" s="107"/>
      <c r="L78" s="114"/>
      <c r="M78" s="114"/>
      <c r="O78" s="153"/>
      <c r="P78" s="215"/>
    </row>
    <row r="79" spans="1:16" s="344" customFormat="1" outlineLevel="1" x14ac:dyDescent="0.25">
      <c r="A79" s="69"/>
      <c r="B79" s="279"/>
      <c r="C79" s="277" t="str">
        <f t="shared" si="7"/>
        <v>სართული 3</v>
      </c>
      <c r="D79" s="248"/>
      <c r="E79" s="75"/>
      <c r="F79" s="248">
        <v>736.1</v>
      </c>
      <c r="G79" s="166"/>
      <c r="H79" s="237"/>
      <c r="I79" s="166"/>
      <c r="J79" s="237"/>
      <c r="K79" s="107"/>
      <c r="L79" s="114"/>
      <c r="M79" s="114"/>
      <c r="O79" s="153"/>
      <c r="P79" s="215"/>
    </row>
    <row r="80" spans="1:16" s="344" customFormat="1" outlineLevel="1" x14ac:dyDescent="0.25">
      <c r="A80" s="69"/>
      <c r="B80" s="279"/>
      <c r="C80" s="277" t="str">
        <f t="shared" si="7"/>
        <v>სართული 4</v>
      </c>
      <c r="D80" s="248"/>
      <c r="E80" s="75"/>
      <c r="F80" s="248">
        <v>797.9</v>
      </c>
      <c r="G80" s="166"/>
      <c r="H80" s="237"/>
      <c r="I80" s="166"/>
      <c r="J80" s="237"/>
      <c r="K80" s="107"/>
      <c r="L80" s="114"/>
      <c r="M80" s="114"/>
      <c r="O80" s="153"/>
      <c r="P80" s="215"/>
    </row>
    <row r="81" spans="1:16" s="344" customFormat="1" outlineLevel="1" x14ac:dyDescent="0.25">
      <c r="A81" s="69"/>
      <c r="B81" s="279"/>
      <c r="C81" s="249" t="s">
        <v>87</v>
      </c>
      <c r="D81" s="206" t="s">
        <v>88</v>
      </c>
      <c r="E81" s="245">
        <v>0.83</v>
      </c>
      <c r="F81" s="250">
        <f>E81*F74</f>
        <v>2111.6029999999996</v>
      </c>
      <c r="G81" s="253">
        <v>0.2</v>
      </c>
      <c r="H81" s="251">
        <f>F81*G81</f>
        <v>422.32059999999996</v>
      </c>
      <c r="I81" s="167"/>
      <c r="J81" s="251"/>
      <c r="K81" s="107">
        <f t="shared" ref="K81:K85" si="8">H81+J81</f>
        <v>422.32059999999996</v>
      </c>
      <c r="L81" s="114"/>
      <c r="M81" s="114"/>
      <c r="O81" s="205"/>
      <c r="P81" s="215"/>
    </row>
    <row r="82" spans="1:16" x14ac:dyDescent="0.25">
      <c r="A82" s="70"/>
      <c r="B82" s="73"/>
      <c r="C82" s="249" t="s">
        <v>89</v>
      </c>
      <c r="D82" s="247" t="s">
        <v>45</v>
      </c>
      <c r="E82" s="245">
        <v>1.2</v>
      </c>
      <c r="F82" s="242">
        <f>E82*F74</f>
        <v>3052.9199999999996</v>
      </c>
      <c r="G82" s="253">
        <v>0.2</v>
      </c>
      <c r="H82" s="251">
        <f>F82*G82</f>
        <v>610.58399999999995</v>
      </c>
      <c r="I82" s="167"/>
      <c r="J82" s="251"/>
      <c r="K82" s="107">
        <f t="shared" si="8"/>
        <v>610.58399999999995</v>
      </c>
      <c r="L82" s="115"/>
      <c r="M82" s="115"/>
      <c r="O82" s="205"/>
      <c r="P82" s="213"/>
    </row>
    <row r="83" spans="1:16" x14ac:dyDescent="0.25">
      <c r="A83" s="70"/>
      <c r="B83" s="73"/>
      <c r="C83" s="249" t="s">
        <v>90</v>
      </c>
      <c r="D83" s="247" t="s">
        <v>91</v>
      </c>
      <c r="E83" s="245">
        <f>18/100</f>
        <v>0.18</v>
      </c>
      <c r="F83" s="242">
        <f>E83*F74</f>
        <v>457.93799999999999</v>
      </c>
      <c r="G83" s="253">
        <v>0.1</v>
      </c>
      <c r="H83" s="251">
        <f>F83*G83</f>
        <v>45.793800000000005</v>
      </c>
      <c r="I83" s="167"/>
      <c r="J83" s="251"/>
      <c r="K83" s="107">
        <f t="shared" si="8"/>
        <v>45.793800000000005</v>
      </c>
      <c r="L83" s="115"/>
      <c r="M83" s="115"/>
      <c r="O83" s="205"/>
      <c r="P83" s="213"/>
    </row>
    <row r="84" spans="1:16" x14ac:dyDescent="0.25">
      <c r="A84" s="70"/>
      <c r="B84" s="73"/>
      <c r="C84" s="249" t="s">
        <v>92</v>
      </c>
      <c r="D84" s="247" t="s">
        <v>88</v>
      </c>
      <c r="E84" s="245">
        <v>0.5</v>
      </c>
      <c r="F84" s="242">
        <f>E84*F74</f>
        <v>1272.05</v>
      </c>
      <c r="G84" s="253">
        <v>3</v>
      </c>
      <c r="H84" s="251">
        <f t="shared" ref="H84:H85" si="9">F84*G84</f>
        <v>3816.1499999999996</v>
      </c>
      <c r="I84" s="167"/>
      <c r="J84" s="251"/>
      <c r="K84" s="107">
        <f t="shared" si="8"/>
        <v>3816.1499999999996</v>
      </c>
      <c r="L84" s="115"/>
      <c r="M84" s="115"/>
      <c r="O84" s="205"/>
      <c r="P84" s="213"/>
    </row>
    <row r="85" spans="1:16" ht="12" thickBot="1" x14ac:dyDescent="0.3">
      <c r="A85" s="70"/>
      <c r="B85" s="73"/>
      <c r="C85" s="249" t="s">
        <v>21</v>
      </c>
      <c r="D85" s="247"/>
      <c r="E85" s="245">
        <v>1</v>
      </c>
      <c r="F85" s="242">
        <f>E85*F74</f>
        <v>2544.1</v>
      </c>
      <c r="G85" s="253">
        <v>0.1</v>
      </c>
      <c r="H85" s="251">
        <f t="shared" si="9"/>
        <v>254.41</v>
      </c>
      <c r="I85" s="167"/>
      <c r="J85" s="251"/>
      <c r="K85" s="107">
        <f t="shared" si="8"/>
        <v>254.41</v>
      </c>
      <c r="L85" s="115"/>
      <c r="M85" s="115"/>
      <c r="O85" s="205"/>
      <c r="P85" s="213"/>
    </row>
    <row r="86" spans="1:16" s="344" customFormat="1" x14ac:dyDescent="0.25">
      <c r="A86" s="338">
        <v>8</v>
      </c>
      <c r="B86" s="278"/>
      <c r="C86" s="276" t="s">
        <v>108</v>
      </c>
      <c r="D86" s="246" t="s">
        <v>15</v>
      </c>
      <c r="E86" s="244"/>
      <c r="F86" s="241">
        <f>SUM(F87:F92)</f>
        <v>886.8</v>
      </c>
      <c r="G86" s="273"/>
      <c r="H86" s="271"/>
      <c r="I86" s="275">
        <v>8</v>
      </c>
      <c r="J86" s="271">
        <f>F86*I86</f>
        <v>7094.4</v>
      </c>
      <c r="K86" s="106">
        <f>H86+J86</f>
        <v>7094.4</v>
      </c>
      <c r="L86" s="113">
        <f>SUM(K86:K95)</f>
        <v>20684.609999999997</v>
      </c>
      <c r="M86" s="113">
        <f>L86/F86</f>
        <v>23.324999999999999</v>
      </c>
      <c r="O86" s="145"/>
      <c r="P86" s="216"/>
    </row>
    <row r="87" spans="1:16" s="344" customFormat="1" outlineLevel="1" x14ac:dyDescent="0.25">
      <c r="A87" s="69"/>
      <c r="B87" s="279"/>
      <c r="C87" s="277" t="str">
        <f>C75</f>
        <v>სართული -2</v>
      </c>
      <c r="D87" s="248" t="s">
        <v>15</v>
      </c>
      <c r="E87" s="75"/>
      <c r="F87" s="248"/>
      <c r="G87" s="166"/>
      <c r="H87" s="237"/>
      <c r="I87" s="166"/>
      <c r="J87" s="237"/>
      <c r="K87" s="107"/>
      <c r="L87" s="114"/>
      <c r="M87" s="114"/>
      <c r="O87" s="153"/>
      <c r="P87" s="215"/>
    </row>
    <row r="88" spans="1:16" s="344" customFormat="1" outlineLevel="1" x14ac:dyDescent="0.25">
      <c r="A88" s="69"/>
      <c r="B88" s="279"/>
      <c r="C88" s="277" t="str">
        <f t="shared" ref="C88:C92" si="10">C76</f>
        <v>სართული -1</v>
      </c>
      <c r="D88" s="248" t="s">
        <v>15</v>
      </c>
      <c r="E88" s="75"/>
      <c r="F88" s="248"/>
      <c r="G88" s="166"/>
      <c r="H88" s="237"/>
      <c r="I88" s="166"/>
      <c r="J88" s="237"/>
      <c r="K88" s="107"/>
      <c r="L88" s="114"/>
      <c r="M88" s="114"/>
      <c r="O88" s="153"/>
      <c r="P88" s="215"/>
    </row>
    <row r="89" spans="1:16" s="344" customFormat="1" outlineLevel="1" x14ac:dyDescent="0.25">
      <c r="A89" s="69"/>
      <c r="B89" s="279"/>
      <c r="C89" s="277" t="str">
        <f t="shared" si="10"/>
        <v>სართული 1</v>
      </c>
      <c r="D89" s="248" t="s">
        <v>15</v>
      </c>
      <c r="E89" s="75"/>
      <c r="F89" s="248">
        <v>266.60000000000002</v>
      </c>
      <c r="G89" s="166"/>
      <c r="H89" s="237"/>
      <c r="I89" s="166"/>
      <c r="J89" s="237"/>
      <c r="K89" s="107"/>
      <c r="L89" s="114"/>
      <c r="M89" s="114"/>
      <c r="O89" s="153"/>
      <c r="P89" s="215"/>
    </row>
    <row r="90" spans="1:16" s="344" customFormat="1" outlineLevel="1" x14ac:dyDescent="0.25">
      <c r="A90" s="69"/>
      <c r="B90" s="279"/>
      <c r="C90" s="277" t="str">
        <f t="shared" si="10"/>
        <v>სართული 2</v>
      </c>
      <c r="D90" s="248" t="s">
        <v>15</v>
      </c>
      <c r="E90" s="75"/>
      <c r="F90" s="248">
        <v>175.5</v>
      </c>
      <c r="G90" s="166"/>
      <c r="H90" s="237"/>
      <c r="I90" s="166"/>
      <c r="J90" s="237"/>
      <c r="K90" s="107"/>
      <c r="L90" s="114"/>
      <c r="M90" s="114"/>
      <c r="O90" s="153"/>
      <c r="P90" s="215"/>
    </row>
    <row r="91" spans="1:16" s="344" customFormat="1" outlineLevel="1" x14ac:dyDescent="0.25">
      <c r="A91" s="69"/>
      <c r="B91" s="279"/>
      <c r="C91" s="277" t="str">
        <f t="shared" si="10"/>
        <v>სართული 3</v>
      </c>
      <c r="D91" s="248" t="s">
        <v>15</v>
      </c>
      <c r="E91" s="75"/>
      <c r="F91" s="248">
        <v>158.5</v>
      </c>
      <c r="G91" s="166"/>
      <c r="H91" s="237"/>
      <c r="I91" s="166"/>
      <c r="J91" s="237"/>
      <c r="K91" s="107"/>
      <c r="L91" s="114"/>
      <c r="M91" s="114"/>
      <c r="O91" s="153"/>
      <c r="P91" s="215"/>
    </row>
    <row r="92" spans="1:16" s="344" customFormat="1" outlineLevel="1" x14ac:dyDescent="0.25">
      <c r="A92" s="69"/>
      <c r="B92" s="279"/>
      <c r="C92" s="277" t="str">
        <f t="shared" si="10"/>
        <v>სართული 4</v>
      </c>
      <c r="D92" s="248" t="s">
        <v>15</v>
      </c>
      <c r="E92" s="75"/>
      <c r="F92" s="248">
        <v>286.2</v>
      </c>
      <c r="G92" s="166"/>
      <c r="H92" s="237"/>
      <c r="I92" s="166"/>
      <c r="J92" s="237"/>
      <c r="K92" s="107"/>
      <c r="L92" s="114"/>
      <c r="M92" s="114"/>
      <c r="O92" s="153"/>
      <c r="P92" s="215"/>
    </row>
    <row r="93" spans="1:16" x14ac:dyDescent="0.25">
      <c r="A93" s="70"/>
      <c r="B93" s="281"/>
      <c r="C93" s="249" t="s">
        <v>109</v>
      </c>
      <c r="D93" s="263" t="s">
        <v>88</v>
      </c>
      <c r="E93" s="245">
        <v>6</v>
      </c>
      <c r="F93" s="242">
        <f>E93*F86</f>
        <v>5320.7999999999993</v>
      </c>
      <c r="G93" s="253">
        <v>0.2</v>
      </c>
      <c r="H93" s="251">
        <f>F93*G93</f>
        <v>1064.1599999999999</v>
      </c>
      <c r="I93" s="167"/>
      <c r="J93" s="251"/>
      <c r="K93" s="107">
        <f t="shared" ref="K93:K95" si="11">H93+J93</f>
        <v>1064.1599999999999</v>
      </c>
      <c r="L93" s="115"/>
      <c r="M93" s="115"/>
      <c r="O93" s="151"/>
      <c r="P93" s="213"/>
    </row>
    <row r="94" spans="1:16" x14ac:dyDescent="0.25">
      <c r="A94" s="70"/>
      <c r="B94" s="281"/>
      <c r="C94" s="249" t="s">
        <v>110</v>
      </c>
      <c r="D94" s="206" t="s">
        <v>60</v>
      </c>
      <c r="E94" s="245">
        <v>1.05</v>
      </c>
      <c r="F94" s="242">
        <f>E94*F86</f>
        <v>931.14</v>
      </c>
      <c r="G94" s="253">
        <v>12.5</v>
      </c>
      <c r="H94" s="251">
        <f>F94*G94</f>
        <v>11639.25</v>
      </c>
      <c r="I94" s="167"/>
      <c r="J94" s="251"/>
      <c r="K94" s="107">
        <f t="shared" si="11"/>
        <v>11639.25</v>
      </c>
      <c r="L94" s="115"/>
      <c r="M94" s="115"/>
      <c r="O94" s="151"/>
      <c r="P94" s="213"/>
    </row>
    <row r="95" spans="1:16" ht="12" thickBot="1" x14ac:dyDescent="0.3">
      <c r="A95" s="70"/>
      <c r="B95" s="281"/>
      <c r="C95" s="249" t="s">
        <v>21</v>
      </c>
      <c r="D95" s="206"/>
      <c r="E95" s="245">
        <v>1</v>
      </c>
      <c r="F95" s="242">
        <f>E95*F86</f>
        <v>886.8</v>
      </c>
      <c r="G95" s="253">
        <v>1</v>
      </c>
      <c r="H95" s="251">
        <f>F95*G95</f>
        <v>886.8</v>
      </c>
      <c r="I95" s="167"/>
      <c r="J95" s="251"/>
      <c r="K95" s="107">
        <f t="shared" si="11"/>
        <v>886.8</v>
      </c>
      <c r="L95" s="116"/>
      <c r="M95" s="116"/>
      <c r="O95" s="151"/>
      <c r="P95" s="213"/>
    </row>
    <row r="96" spans="1:16" s="344" customFormat="1" x14ac:dyDescent="0.25">
      <c r="A96" s="338">
        <v>9</v>
      </c>
      <c r="B96" s="259"/>
      <c r="C96" s="276" t="s">
        <v>175</v>
      </c>
      <c r="D96" s="246" t="s">
        <v>45</v>
      </c>
      <c r="E96" s="244"/>
      <c r="F96" s="241">
        <v>136.9</v>
      </c>
      <c r="G96" s="273"/>
      <c r="H96" s="271"/>
      <c r="I96" s="275">
        <v>10</v>
      </c>
      <c r="J96" s="271">
        <f>F96*I96</f>
        <v>1369</v>
      </c>
      <c r="K96" s="106">
        <f>H96+J96</f>
        <v>1369</v>
      </c>
      <c r="L96" s="113">
        <f>SUM(K96:K98)</f>
        <v>2943.35</v>
      </c>
      <c r="M96" s="113">
        <f>L96/F96</f>
        <v>21.5</v>
      </c>
      <c r="O96" s="145"/>
      <c r="P96" s="295"/>
    </row>
    <row r="97" spans="1:16" s="344" customFormat="1" outlineLevel="1" x14ac:dyDescent="0.25">
      <c r="A97" s="69"/>
      <c r="B97" s="279"/>
      <c r="C97" s="249" t="s">
        <v>176</v>
      </c>
      <c r="D97" s="206" t="s">
        <v>45</v>
      </c>
      <c r="E97" s="245">
        <v>1.05</v>
      </c>
      <c r="F97" s="250">
        <f>E97*F96</f>
        <v>143.745</v>
      </c>
      <c r="G97" s="253">
        <v>10</v>
      </c>
      <c r="H97" s="251">
        <f>F97*G97</f>
        <v>1437.45</v>
      </c>
      <c r="I97" s="167"/>
      <c r="J97" s="251"/>
      <c r="K97" s="107">
        <f t="shared" ref="K97:K98" si="12">H97+J97</f>
        <v>1437.45</v>
      </c>
      <c r="L97" s="114"/>
      <c r="M97" s="114"/>
      <c r="O97" s="205"/>
      <c r="P97" s="215"/>
    </row>
    <row r="98" spans="1:16" ht="12" thickBot="1" x14ac:dyDescent="0.3">
      <c r="A98" s="70"/>
      <c r="B98" s="73"/>
      <c r="C98" s="249" t="s">
        <v>21</v>
      </c>
      <c r="D98" s="247"/>
      <c r="E98" s="245">
        <v>1</v>
      </c>
      <c r="F98" s="242">
        <f>E98*F96</f>
        <v>136.9</v>
      </c>
      <c r="G98" s="253">
        <v>1</v>
      </c>
      <c r="H98" s="251">
        <f>F98*G98</f>
        <v>136.9</v>
      </c>
      <c r="I98" s="167"/>
      <c r="J98" s="251"/>
      <c r="K98" s="107">
        <f t="shared" si="12"/>
        <v>136.9</v>
      </c>
      <c r="L98" s="115"/>
      <c r="M98" s="115"/>
      <c r="O98" s="205"/>
      <c r="P98" s="213"/>
    </row>
    <row r="99" spans="1:16" s="344" customFormat="1" x14ac:dyDescent="0.25">
      <c r="A99" s="338">
        <v>10</v>
      </c>
      <c r="B99" s="259"/>
      <c r="C99" s="276" t="s">
        <v>121</v>
      </c>
      <c r="D99" s="246" t="s">
        <v>45</v>
      </c>
      <c r="E99" s="244"/>
      <c r="F99" s="241">
        <f>30*6</f>
        <v>180</v>
      </c>
      <c r="G99" s="273"/>
      <c r="H99" s="271"/>
      <c r="I99" s="275">
        <v>8</v>
      </c>
      <c r="J99" s="271">
        <f>F99*I99</f>
        <v>1440</v>
      </c>
      <c r="K99" s="106">
        <f>H99+J99</f>
        <v>1440</v>
      </c>
      <c r="L99" s="113">
        <f>SUM(K99:K101)</f>
        <v>4455</v>
      </c>
      <c r="M99" s="113">
        <f>L99/F99</f>
        <v>24.75</v>
      </c>
      <c r="O99" s="145"/>
      <c r="P99" s="295"/>
    </row>
    <row r="100" spans="1:16" s="344" customFormat="1" outlineLevel="1" x14ac:dyDescent="0.25">
      <c r="A100" s="69"/>
      <c r="B100" s="279"/>
      <c r="C100" s="249" t="s">
        <v>122</v>
      </c>
      <c r="D100" s="206" t="s">
        <v>45</v>
      </c>
      <c r="E100" s="245">
        <v>1.05</v>
      </c>
      <c r="F100" s="250">
        <f>E100*F99</f>
        <v>189</v>
      </c>
      <c r="G100" s="253">
        <v>15</v>
      </c>
      <c r="H100" s="251">
        <f>F100*G100</f>
        <v>2835</v>
      </c>
      <c r="I100" s="167"/>
      <c r="J100" s="251"/>
      <c r="K100" s="107">
        <f t="shared" ref="K100:K101" si="13">H100+J100</f>
        <v>2835</v>
      </c>
      <c r="L100" s="114"/>
      <c r="M100" s="114"/>
      <c r="O100" s="205"/>
      <c r="P100" s="215"/>
    </row>
    <row r="101" spans="1:16" ht="12" thickBot="1" x14ac:dyDescent="0.3">
      <c r="A101" s="70"/>
      <c r="B101" s="73"/>
      <c r="C101" s="249" t="s">
        <v>21</v>
      </c>
      <c r="D101" s="247"/>
      <c r="E101" s="245">
        <v>1</v>
      </c>
      <c r="F101" s="242">
        <f>E101*F99</f>
        <v>180</v>
      </c>
      <c r="G101" s="253">
        <v>1</v>
      </c>
      <c r="H101" s="251">
        <f>F101*G101</f>
        <v>180</v>
      </c>
      <c r="I101" s="167"/>
      <c r="J101" s="251"/>
      <c r="K101" s="107">
        <f t="shared" si="13"/>
        <v>180</v>
      </c>
      <c r="L101" s="115"/>
      <c r="M101" s="115"/>
      <c r="O101" s="205"/>
      <c r="P101" s="213"/>
    </row>
    <row r="102" spans="1:16" ht="12" thickBot="1" x14ac:dyDescent="0.3">
      <c r="A102" s="231"/>
      <c r="B102" s="231"/>
      <c r="C102" s="51"/>
      <c r="D102" s="231"/>
      <c r="E102" s="51"/>
      <c r="F102" s="231"/>
      <c r="G102" s="231"/>
      <c r="H102" s="49"/>
      <c r="I102" s="231"/>
      <c r="J102" s="49"/>
      <c r="K102" s="231"/>
      <c r="L102" s="49"/>
      <c r="M102" s="231"/>
      <c r="N102" s="159"/>
      <c r="O102" s="156"/>
      <c r="P102" s="214"/>
    </row>
    <row r="103" spans="1:16" ht="29.25" customHeight="1" thickBot="1" x14ac:dyDescent="0.3">
      <c r="A103" s="579" t="s">
        <v>66</v>
      </c>
      <c r="B103" s="580"/>
      <c r="C103" s="580"/>
      <c r="D103" s="580"/>
      <c r="E103" s="580"/>
      <c r="F103" s="580"/>
      <c r="G103" s="580"/>
      <c r="H103" s="580"/>
      <c r="I103" s="580"/>
      <c r="J103" s="580"/>
      <c r="K103" s="580"/>
      <c r="L103" s="580"/>
      <c r="M103" s="580"/>
      <c r="N103" s="165"/>
    </row>
    <row r="104" spans="1:16" s="344" customFormat="1" x14ac:dyDescent="0.25">
      <c r="A104" s="338">
        <v>11</v>
      </c>
      <c r="B104" s="259"/>
      <c r="C104" s="276" t="s">
        <v>156</v>
      </c>
      <c r="D104" s="246" t="s">
        <v>60</v>
      </c>
      <c r="E104" s="244"/>
      <c r="F104" s="241">
        <f>SUM(F105:F110)</f>
        <v>1460.5</v>
      </c>
      <c r="G104" s="273"/>
      <c r="H104" s="271"/>
      <c r="I104" s="275">
        <v>4</v>
      </c>
      <c r="J104" s="271">
        <f>F104*I104</f>
        <v>5842</v>
      </c>
      <c r="K104" s="106">
        <f>H104+J104</f>
        <v>5842</v>
      </c>
      <c r="L104" s="113">
        <f>SUM(K104:K115)</f>
        <v>7337.5519999999997</v>
      </c>
      <c r="M104" s="113">
        <f>L104/F104</f>
        <v>5.024</v>
      </c>
      <c r="O104" s="145"/>
      <c r="P104" s="295"/>
    </row>
    <row r="105" spans="1:16" s="344" customFormat="1" outlineLevel="1" x14ac:dyDescent="0.25">
      <c r="A105" s="69"/>
      <c r="B105" s="279"/>
      <c r="C105" s="277" t="str">
        <f t="shared" ref="C105:C110" si="14">C87</f>
        <v>სართული -2</v>
      </c>
      <c r="D105" s="248"/>
      <c r="E105" s="75"/>
      <c r="F105" s="248"/>
      <c r="G105" s="166"/>
      <c r="H105" s="237"/>
      <c r="I105" s="166"/>
      <c r="J105" s="237"/>
      <c r="K105" s="107"/>
      <c r="L105" s="114"/>
      <c r="M105" s="114"/>
      <c r="O105" s="153"/>
      <c r="P105" s="215"/>
    </row>
    <row r="106" spans="1:16" s="344" customFormat="1" outlineLevel="1" x14ac:dyDescent="0.25">
      <c r="A106" s="69"/>
      <c r="B106" s="279"/>
      <c r="C106" s="277" t="str">
        <f t="shared" si="14"/>
        <v>სართული -1</v>
      </c>
      <c r="D106" s="248"/>
      <c r="E106" s="75"/>
      <c r="F106" s="248"/>
      <c r="G106" s="166"/>
      <c r="H106" s="237"/>
      <c r="I106" s="166"/>
      <c r="J106" s="237"/>
      <c r="K106" s="107"/>
      <c r="L106" s="114"/>
      <c r="M106" s="114"/>
      <c r="O106" s="153"/>
      <c r="P106" s="215"/>
    </row>
    <row r="107" spans="1:16" s="344" customFormat="1" outlineLevel="1" x14ac:dyDescent="0.25">
      <c r="A107" s="69"/>
      <c r="B107" s="279"/>
      <c r="C107" s="277" t="str">
        <f t="shared" si="14"/>
        <v>სართული 1</v>
      </c>
      <c r="D107" s="248"/>
      <c r="E107" s="75"/>
      <c r="F107" s="248">
        <v>239.8</v>
      </c>
      <c r="G107" s="166"/>
      <c r="H107" s="237"/>
      <c r="I107" s="166"/>
      <c r="J107" s="237"/>
      <c r="K107" s="107"/>
      <c r="L107" s="114"/>
      <c r="M107" s="114"/>
      <c r="O107" s="153"/>
      <c r="P107" s="215"/>
    </row>
    <row r="108" spans="1:16" s="344" customFormat="1" outlineLevel="1" x14ac:dyDescent="0.25">
      <c r="A108" s="69"/>
      <c r="B108" s="279"/>
      <c r="C108" s="277" t="str">
        <f t="shared" si="14"/>
        <v>სართული 2</v>
      </c>
      <c r="D108" s="248"/>
      <c r="E108" s="75"/>
      <c r="F108" s="248">
        <v>476.2</v>
      </c>
      <c r="G108" s="166"/>
      <c r="H108" s="237"/>
      <c r="I108" s="166"/>
      <c r="J108" s="237"/>
      <c r="K108" s="107"/>
      <c r="L108" s="114"/>
      <c r="M108" s="114"/>
      <c r="O108" s="153"/>
      <c r="P108" s="215"/>
    </row>
    <row r="109" spans="1:16" s="344" customFormat="1" outlineLevel="1" x14ac:dyDescent="0.25">
      <c r="A109" s="69"/>
      <c r="B109" s="279"/>
      <c r="C109" s="277" t="str">
        <f t="shared" si="14"/>
        <v>სართული 3</v>
      </c>
      <c r="D109" s="248"/>
      <c r="E109" s="75"/>
      <c r="F109" s="248">
        <v>367.1</v>
      </c>
      <c r="G109" s="166"/>
      <c r="H109" s="237"/>
      <c r="I109" s="166"/>
      <c r="J109" s="237"/>
      <c r="K109" s="107"/>
      <c r="L109" s="114"/>
      <c r="M109" s="114"/>
      <c r="O109" s="153"/>
      <c r="P109" s="215"/>
    </row>
    <row r="110" spans="1:16" s="344" customFormat="1" outlineLevel="1" x14ac:dyDescent="0.25">
      <c r="A110" s="69"/>
      <c r="B110" s="279"/>
      <c r="C110" s="277" t="str">
        <f t="shared" si="14"/>
        <v>სართული 4</v>
      </c>
      <c r="D110" s="248"/>
      <c r="E110" s="75"/>
      <c r="F110" s="248">
        <v>377.4</v>
      </c>
      <c r="G110" s="166"/>
      <c r="H110" s="237"/>
      <c r="I110" s="166"/>
      <c r="J110" s="237"/>
      <c r="K110" s="107"/>
      <c r="L110" s="114"/>
      <c r="M110" s="114"/>
      <c r="O110" s="153"/>
      <c r="P110" s="215"/>
    </row>
    <row r="111" spans="1:16" s="344" customFormat="1" outlineLevel="1" x14ac:dyDescent="0.25">
      <c r="A111" s="69"/>
      <c r="B111" s="279"/>
      <c r="C111" s="249" t="s">
        <v>87</v>
      </c>
      <c r="D111" s="206" t="s">
        <v>88</v>
      </c>
      <c r="E111" s="245">
        <v>0.83</v>
      </c>
      <c r="F111" s="250">
        <f>E111*F104</f>
        <v>1212.2149999999999</v>
      </c>
      <c r="G111" s="253">
        <v>0.2</v>
      </c>
      <c r="H111" s="251">
        <f>F111*G111</f>
        <v>242.44299999999998</v>
      </c>
      <c r="I111" s="167"/>
      <c r="J111" s="251"/>
      <c r="K111" s="107">
        <f t="shared" ref="K111:K115" si="15">H111+J111</f>
        <v>242.44299999999998</v>
      </c>
      <c r="L111" s="114"/>
      <c r="M111" s="114"/>
      <c r="O111" s="205"/>
      <c r="P111" s="215"/>
    </row>
    <row r="112" spans="1:16" x14ac:dyDescent="0.25">
      <c r="A112" s="70"/>
      <c r="B112" s="73"/>
      <c r="C112" s="249" t="s">
        <v>89</v>
      </c>
      <c r="D112" s="247" t="s">
        <v>45</v>
      </c>
      <c r="E112" s="245">
        <v>1.2</v>
      </c>
      <c r="F112" s="242">
        <f>E112*F104</f>
        <v>1752.6</v>
      </c>
      <c r="G112" s="253">
        <v>0.2</v>
      </c>
      <c r="H112" s="251">
        <f>F112*G112</f>
        <v>350.52</v>
      </c>
      <c r="I112" s="167"/>
      <c r="J112" s="251"/>
      <c r="K112" s="107">
        <f t="shared" si="15"/>
        <v>350.52</v>
      </c>
      <c r="L112" s="115"/>
      <c r="M112" s="115"/>
      <c r="O112" s="205"/>
      <c r="P112" s="213"/>
    </row>
    <row r="113" spans="1:16" x14ac:dyDescent="0.25">
      <c r="A113" s="70"/>
      <c r="B113" s="73"/>
      <c r="C113" s="249" t="s">
        <v>90</v>
      </c>
      <c r="D113" s="247" t="s">
        <v>91</v>
      </c>
      <c r="E113" s="245">
        <f>18/100</f>
        <v>0.18</v>
      </c>
      <c r="F113" s="242">
        <f>E113*F104</f>
        <v>262.89</v>
      </c>
      <c r="G113" s="253">
        <v>0.1</v>
      </c>
      <c r="H113" s="251">
        <f>F113*G113</f>
        <v>26.289000000000001</v>
      </c>
      <c r="I113" s="167"/>
      <c r="J113" s="251"/>
      <c r="K113" s="107">
        <f t="shared" si="15"/>
        <v>26.289000000000001</v>
      </c>
      <c r="L113" s="115"/>
      <c r="M113" s="115"/>
      <c r="O113" s="205"/>
      <c r="P113" s="213"/>
    </row>
    <row r="114" spans="1:16" x14ac:dyDescent="0.25">
      <c r="A114" s="70"/>
      <c r="B114" s="73"/>
      <c r="C114" s="249" t="s">
        <v>92</v>
      </c>
      <c r="D114" s="247" t="s">
        <v>88</v>
      </c>
      <c r="E114" s="245">
        <v>0.5</v>
      </c>
      <c r="F114" s="242">
        <f>E114*F104</f>
        <v>730.25</v>
      </c>
      <c r="G114" s="253">
        <v>1</v>
      </c>
      <c r="H114" s="251">
        <f t="shared" ref="H114:H115" si="16">F114*G114</f>
        <v>730.25</v>
      </c>
      <c r="I114" s="167"/>
      <c r="J114" s="251"/>
      <c r="K114" s="107">
        <f t="shared" si="15"/>
        <v>730.25</v>
      </c>
      <c r="L114" s="115"/>
      <c r="M114" s="115"/>
      <c r="O114" s="205"/>
      <c r="P114" s="213"/>
    </row>
    <row r="115" spans="1:16" ht="12" thickBot="1" x14ac:dyDescent="0.3">
      <c r="A115" s="70"/>
      <c r="B115" s="73"/>
      <c r="C115" s="249" t="s">
        <v>21</v>
      </c>
      <c r="D115" s="247"/>
      <c r="E115" s="245">
        <v>1</v>
      </c>
      <c r="F115" s="242">
        <f>E115*F104</f>
        <v>1460.5</v>
      </c>
      <c r="G115" s="253">
        <v>0.1</v>
      </c>
      <c r="H115" s="251">
        <f t="shared" si="16"/>
        <v>146.05000000000001</v>
      </c>
      <c r="I115" s="167"/>
      <c r="J115" s="251"/>
      <c r="K115" s="107">
        <f t="shared" si="15"/>
        <v>146.05000000000001</v>
      </c>
      <c r="L115" s="115"/>
      <c r="M115" s="115"/>
      <c r="O115" s="205"/>
      <c r="P115" s="213"/>
    </row>
    <row r="116" spans="1:16" s="344" customFormat="1" ht="22.5" x14ac:dyDescent="0.25">
      <c r="A116" s="338">
        <v>12</v>
      </c>
      <c r="B116" s="259"/>
      <c r="C116" s="276" t="s">
        <v>167</v>
      </c>
      <c r="D116" s="246" t="s">
        <v>60</v>
      </c>
      <c r="E116" s="244"/>
      <c r="F116" s="241">
        <f>SUM(F117:F122)</f>
        <v>1939.3000000000002</v>
      </c>
      <c r="G116" s="273"/>
      <c r="H116" s="271"/>
      <c r="I116" s="275">
        <v>5</v>
      </c>
      <c r="J116" s="271">
        <f>F116*I116</f>
        <v>9696.5</v>
      </c>
      <c r="K116" s="106">
        <f>H116+J116</f>
        <v>9696.5</v>
      </c>
      <c r="L116" s="113">
        <f>SUM(K116:K127)</f>
        <v>12651.993200000001</v>
      </c>
      <c r="M116" s="113">
        <f>L116/F116</f>
        <v>6.524</v>
      </c>
      <c r="O116" s="145"/>
      <c r="P116" s="295"/>
    </row>
    <row r="117" spans="1:16" s="344" customFormat="1" outlineLevel="1" x14ac:dyDescent="0.25">
      <c r="A117" s="69"/>
      <c r="B117" s="279"/>
      <c r="C117" s="277" t="str">
        <f>C105</f>
        <v>სართული -2</v>
      </c>
      <c r="D117" s="248"/>
      <c r="E117" s="75"/>
      <c r="F117" s="248">
        <v>831.4</v>
      </c>
      <c r="G117" s="166"/>
      <c r="H117" s="237"/>
      <c r="I117" s="166"/>
      <c r="J117" s="237"/>
      <c r="K117" s="107"/>
      <c r="L117" s="114"/>
      <c r="M117" s="114"/>
      <c r="O117" s="153"/>
      <c r="P117" s="215"/>
    </row>
    <row r="118" spans="1:16" s="344" customFormat="1" outlineLevel="1" x14ac:dyDescent="0.25">
      <c r="A118" s="69"/>
      <c r="B118" s="279"/>
      <c r="C118" s="277" t="str">
        <f t="shared" ref="C118:C122" si="17">C106</f>
        <v>სართული -1</v>
      </c>
      <c r="D118" s="248"/>
      <c r="E118" s="75"/>
      <c r="F118" s="248">
        <v>885.9</v>
      </c>
      <c r="G118" s="166"/>
      <c r="H118" s="237"/>
      <c r="I118" s="166"/>
      <c r="J118" s="237"/>
      <c r="K118" s="107"/>
      <c r="L118" s="114"/>
      <c r="M118" s="114"/>
      <c r="O118" s="153"/>
      <c r="P118" s="215"/>
    </row>
    <row r="119" spans="1:16" s="344" customFormat="1" outlineLevel="1" x14ac:dyDescent="0.25">
      <c r="A119" s="69"/>
      <c r="B119" s="279"/>
      <c r="C119" s="277" t="str">
        <f t="shared" si="17"/>
        <v>სართული 1</v>
      </c>
      <c r="D119" s="248"/>
      <c r="E119" s="75"/>
      <c r="F119" s="248">
        <v>57.8</v>
      </c>
      <c r="G119" s="166"/>
      <c r="H119" s="237"/>
      <c r="I119" s="166"/>
      <c r="J119" s="237"/>
      <c r="K119" s="107"/>
      <c r="L119" s="114"/>
      <c r="M119" s="114"/>
      <c r="O119" s="153"/>
      <c r="P119" s="215"/>
    </row>
    <row r="120" spans="1:16" s="344" customFormat="1" outlineLevel="1" x14ac:dyDescent="0.25">
      <c r="A120" s="69"/>
      <c r="B120" s="279"/>
      <c r="C120" s="277" t="str">
        <f t="shared" si="17"/>
        <v>სართული 2</v>
      </c>
      <c r="D120" s="248"/>
      <c r="E120" s="75"/>
      <c r="F120" s="248">
        <v>54.9</v>
      </c>
      <c r="G120" s="166"/>
      <c r="H120" s="237"/>
      <c r="I120" s="166"/>
      <c r="J120" s="237"/>
      <c r="K120" s="107"/>
      <c r="L120" s="114"/>
      <c r="M120" s="114"/>
      <c r="O120" s="153"/>
      <c r="P120" s="215"/>
    </row>
    <row r="121" spans="1:16" s="344" customFormat="1" outlineLevel="1" x14ac:dyDescent="0.25">
      <c r="A121" s="69"/>
      <c r="B121" s="279"/>
      <c r="C121" s="277" t="str">
        <f t="shared" si="17"/>
        <v>სართული 3</v>
      </c>
      <c r="D121" s="248"/>
      <c r="E121" s="75"/>
      <c r="F121" s="248">
        <v>54.9</v>
      </c>
      <c r="G121" s="166"/>
      <c r="H121" s="237"/>
      <c r="I121" s="166"/>
      <c r="J121" s="237"/>
      <c r="K121" s="107"/>
      <c r="L121" s="114"/>
      <c r="M121" s="114"/>
      <c r="O121" s="153"/>
      <c r="P121" s="215"/>
    </row>
    <row r="122" spans="1:16" s="344" customFormat="1" outlineLevel="1" x14ac:dyDescent="0.25">
      <c r="A122" s="69"/>
      <c r="B122" s="279"/>
      <c r="C122" s="277" t="str">
        <f t="shared" si="17"/>
        <v>სართული 4</v>
      </c>
      <c r="D122" s="248"/>
      <c r="E122" s="75"/>
      <c r="F122" s="248">
        <v>54.4</v>
      </c>
      <c r="G122" s="166"/>
      <c r="H122" s="237"/>
      <c r="I122" s="166"/>
      <c r="J122" s="237"/>
      <c r="K122" s="107"/>
      <c r="L122" s="114"/>
      <c r="M122" s="114"/>
      <c r="O122" s="153"/>
      <c r="P122" s="215"/>
    </row>
    <row r="123" spans="1:16" s="344" customFormat="1" outlineLevel="1" x14ac:dyDescent="0.25">
      <c r="A123" s="69"/>
      <c r="B123" s="279"/>
      <c r="C123" s="249" t="s">
        <v>87</v>
      </c>
      <c r="D123" s="206" t="s">
        <v>88</v>
      </c>
      <c r="E123" s="245">
        <v>0.83</v>
      </c>
      <c r="F123" s="250">
        <f>E123*F116</f>
        <v>1609.6190000000001</v>
      </c>
      <c r="G123" s="253">
        <v>0.2</v>
      </c>
      <c r="H123" s="251">
        <f>F123*G123</f>
        <v>321.92380000000003</v>
      </c>
      <c r="I123" s="167"/>
      <c r="J123" s="251"/>
      <c r="K123" s="107">
        <f t="shared" ref="K123:K127" si="18">H123+J123</f>
        <v>321.92380000000003</v>
      </c>
      <c r="L123" s="114"/>
      <c r="M123" s="114"/>
      <c r="O123" s="205"/>
      <c r="P123" s="215"/>
    </row>
    <row r="124" spans="1:16" x14ac:dyDescent="0.25">
      <c r="A124" s="70"/>
      <c r="B124" s="73"/>
      <c r="C124" s="249" t="s">
        <v>89</v>
      </c>
      <c r="D124" s="247" t="s">
        <v>45</v>
      </c>
      <c r="E124" s="245">
        <v>1.2</v>
      </c>
      <c r="F124" s="242">
        <f>E124*F116</f>
        <v>2327.1600000000003</v>
      </c>
      <c r="G124" s="253">
        <v>0.2</v>
      </c>
      <c r="H124" s="251">
        <f>F124*G124</f>
        <v>465.43200000000007</v>
      </c>
      <c r="I124" s="167"/>
      <c r="J124" s="251"/>
      <c r="K124" s="107">
        <f t="shared" si="18"/>
        <v>465.43200000000007</v>
      </c>
      <c r="L124" s="115"/>
      <c r="M124" s="115"/>
      <c r="O124" s="205"/>
      <c r="P124" s="213"/>
    </row>
    <row r="125" spans="1:16" x14ac:dyDescent="0.25">
      <c r="A125" s="70"/>
      <c r="B125" s="73"/>
      <c r="C125" s="249" t="s">
        <v>90</v>
      </c>
      <c r="D125" s="247" t="s">
        <v>91</v>
      </c>
      <c r="E125" s="245">
        <f>18/100</f>
        <v>0.18</v>
      </c>
      <c r="F125" s="242">
        <f>E125*F116</f>
        <v>349.07400000000001</v>
      </c>
      <c r="G125" s="253">
        <v>0.1</v>
      </c>
      <c r="H125" s="251">
        <f>F125*G125</f>
        <v>34.907400000000003</v>
      </c>
      <c r="I125" s="167"/>
      <c r="J125" s="251"/>
      <c r="K125" s="107">
        <f t="shared" si="18"/>
        <v>34.907400000000003</v>
      </c>
      <c r="L125" s="115"/>
      <c r="M125" s="115"/>
      <c r="O125" s="205"/>
      <c r="P125" s="213"/>
    </row>
    <row r="126" spans="1:16" x14ac:dyDescent="0.25">
      <c r="A126" s="70"/>
      <c r="B126" s="73"/>
      <c r="C126" s="249" t="s">
        <v>92</v>
      </c>
      <c r="D126" s="247" t="s">
        <v>88</v>
      </c>
      <c r="E126" s="245">
        <v>0.5</v>
      </c>
      <c r="F126" s="242">
        <f>E126*F116</f>
        <v>969.65000000000009</v>
      </c>
      <c r="G126" s="253">
        <v>2</v>
      </c>
      <c r="H126" s="251">
        <f t="shared" ref="H126:H127" si="19">F126*G126</f>
        <v>1939.3000000000002</v>
      </c>
      <c r="I126" s="167"/>
      <c r="J126" s="251"/>
      <c r="K126" s="107">
        <f t="shared" si="18"/>
        <v>1939.3000000000002</v>
      </c>
      <c r="L126" s="115"/>
      <c r="M126" s="115"/>
      <c r="O126" s="205"/>
      <c r="P126" s="213"/>
    </row>
    <row r="127" spans="1:16" ht="12" thickBot="1" x14ac:dyDescent="0.3">
      <c r="A127" s="70"/>
      <c r="B127" s="73"/>
      <c r="C127" s="249" t="s">
        <v>21</v>
      </c>
      <c r="D127" s="247"/>
      <c r="E127" s="245">
        <v>1</v>
      </c>
      <c r="F127" s="242">
        <f>E127*F116</f>
        <v>1939.3000000000002</v>
      </c>
      <c r="G127" s="253">
        <v>0.1</v>
      </c>
      <c r="H127" s="251">
        <f t="shared" si="19"/>
        <v>193.93000000000004</v>
      </c>
      <c r="I127" s="167"/>
      <c r="J127" s="251"/>
      <c r="K127" s="107">
        <f t="shared" si="18"/>
        <v>193.93000000000004</v>
      </c>
      <c r="L127" s="115"/>
      <c r="M127" s="115"/>
      <c r="O127" s="205"/>
      <c r="P127" s="213"/>
    </row>
    <row r="128" spans="1:16" s="344" customFormat="1" x14ac:dyDescent="0.25">
      <c r="A128" s="338">
        <v>13</v>
      </c>
      <c r="B128" s="259"/>
      <c r="C128" s="276" t="s">
        <v>153</v>
      </c>
      <c r="D128" s="246" t="s">
        <v>60</v>
      </c>
      <c r="E128" s="244"/>
      <c r="F128" s="241">
        <f>SUM(F129:F134)</f>
        <v>1738.1</v>
      </c>
      <c r="G128" s="273"/>
      <c r="H128" s="271"/>
      <c r="I128" s="275">
        <v>3.5</v>
      </c>
      <c r="J128" s="271">
        <f>F128*I128</f>
        <v>6083.3499999999995</v>
      </c>
      <c r="K128" s="106">
        <f>H128+J128</f>
        <v>6083.3499999999995</v>
      </c>
      <c r="L128" s="113">
        <f>SUM(K128:K137)</f>
        <v>21031.01</v>
      </c>
      <c r="M128" s="113">
        <f>L128/F128</f>
        <v>12.1</v>
      </c>
      <c r="O128" s="145"/>
      <c r="P128" s="295"/>
    </row>
    <row r="129" spans="1:16" s="344" customFormat="1" outlineLevel="1" x14ac:dyDescent="0.25">
      <c r="A129" s="69"/>
      <c r="B129" s="279"/>
      <c r="C129" s="277" t="str">
        <f>C105</f>
        <v>სართული -2</v>
      </c>
      <c r="D129" s="248"/>
      <c r="E129" s="75"/>
      <c r="F129" s="248"/>
      <c r="G129" s="166"/>
      <c r="H129" s="237"/>
      <c r="I129" s="166"/>
      <c r="J129" s="237"/>
      <c r="K129" s="107"/>
      <c r="L129" s="114"/>
      <c r="M129" s="114"/>
      <c r="O129" s="153"/>
      <c r="P129" s="215"/>
    </row>
    <row r="130" spans="1:16" s="344" customFormat="1" outlineLevel="1" x14ac:dyDescent="0.25">
      <c r="A130" s="69"/>
      <c r="B130" s="279"/>
      <c r="C130" s="277" t="str">
        <f t="shared" ref="C130:C134" si="20">C106</f>
        <v>სართული -1</v>
      </c>
      <c r="D130" s="248"/>
      <c r="E130" s="75"/>
      <c r="F130" s="248"/>
      <c r="G130" s="166"/>
      <c r="H130" s="237"/>
      <c r="I130" s="166"/>
      <c r="J130" s="237"/>
      <c r="K130" s="107"/>
      <c r="L130" s="114"/>
      <c r="M130" s="114"/>
      <c r="O130" s="153"/>
      <c r="P130" s="215"/>
    </row>
    <row r="131" spans="1:16" s="344" customFormat="1" outlineLevel="1" x14ac:dyDescent="0.25">
      <c r="A131" s="69"/>
      <c r="B131" s="279"/>
      <c r="C131" s="277" t="str">
        <f t="shared" si="20"/>
        <v>სართული 1</v>
      </c>
      <c r="D131" s="248"/>
      <c r="E131" s="75"/>
      <c r="F131" s="248">
        <v>469.5</v>
      </c>
      <c r="G131" s="166"/>
      <c r="H131" s="237"/>
      <c r="I131" s="166"/>
      <c r="J131" s="237"/>
      <c r="K131" s="107"/>
      <c r="L131" s="114"/>
      <c r="M131" s="114"/>
      <c r="O131" s="153"/>
      <c r="P131" s="215"/>
    </row>
    <row r="132" spans="1:16" s="344" customFormat="1" outlineLevel="1" x14ac:dyDescent="0.25">
      <c r="A132" s="69"/>
      <c r="B132" s="279"/>
      <c r="C132" s="277" t="str">
        <f t="shared" si="20"/>
        <v>სართული 2</v>
      </c>
      <c r="D132" s="248"/>
      <c r="E132" s="75"/>
      <c r="F132" s="248">
        <v>360</v>
      </c>
      <c r="G132" s="166"/>
      <c r="H132" s="237"/>
      <c r="I132" s="166"/>
      <c r="J132" s="237"/>
      <c r="K132" s="107"/>
      <c r="L132" s="114"/>
      <c r="M132" s="114"/>
      <c r="O132" s="153"/>
      <c r="P132" s="215"/>
    </row>
    <row r="133" spans="1:16" s="344" customFormat="1" outlineLevel="1" x14ac:dyDescent="0.25">
      <c r="A133" s="69"/>
      <c r="B133" s="279"/>
      <c r="C133" s="277" t="str">
        <f t="shared" si="20"/>
        <v>სართული 3</v>
      </c>
      <c r="D133" s="248"/>
      <c r="E133" s="75"/>
      <c r="F133" s="248">
        <v>466</v>
      </c>
      <c r="G133" s="166"/>
      <c r="H133" s="237"/>
      <c r="I133" s="166"/>
      <c r="J133" s="237"/>
      <c r="K133" s="107"/>
      <c r="L133" s="114"/>
      <c r="M133" s="114"/>
      <c r="O133" s="153"/>
      <c r="P133" s="215"/>
    </row>
    <row r="134" spans="1:16" s="344" customFormat="1" outlineLevel="1" x14ac:dyDescent="0.25">
      <c r="A134" s="69"/>
      <c r="B134" s="279"/>
      <c r="C134" s="277" t="str">
        <f t="shared" si="20"/>
        <v>სართული 4</v>
      </c>
      <c r="D134" s="248"/>
      <c r="E134" s="75"/>
      <c r="F134" s="248">
        <v>442.6</v>
      </c>
      <c r="G134" s="166"/>
      <c r="H134" s="237"/>
      <c r="I134" s="166"/>
      <c r="J134" s="237"/>
      <c r="K134" s="107"/>
      <c r="L134" s="114"/>
      <c r="M134" s="114"/>
      <c r="O134" s="153"/>
      <c r="P134" s="215"/>
    </row>
    <row r="135" spans="1:16" s="344" customFormat="1" outlineLevel="1" x14ac:dyDescent="0.25">
      <c r="A135" s="69"/>
      <c r="B135" s="279"/>
      <c r="C135" s="249" t="s">
        <v>154</v>
      </c>
      <c r="D135" s="206" t="s">
        <v>60</v>
      </c>
      <c r="E135" s="245">
        <v>1.05</v>
      </c>
      <c r="F135" s="250">
        <f>E135*F128</f>
        <v>1825.0049999999999</v>
      </c>
      <c r="G135" s="253">
        <v>4</v>
      </c>
      <c r="H135" s="251">
        <f>F135*G135</f>
        <v>7300.0199999999995</v>
      </c>
      <c r="I135" s="167"/>
      <c r="J135" s="251"/>
      <c r="K135" s="107">
        <f t="shared" ref="K135:K137" si="21">H135+J135</f>
        <v>7300.0199999999995</v>
      </c>
      <c r="L135" s="114"/>
      <c r="M135" s="114"/>
      <c r="O135" s="205"/>
      <c r="P135" s="215"/>
    </row>
    <row r="136" spans="1:16" s="344" customFormat="1" outlineLevel="1" x14ac:dyDescent="0.25">
      <c r="A136" s="69"/>
      <c r="B136" s="279"/>
      <c r="C136" s="249" t="s">
        <v>113</v>
      </c>
      <c r="D136" s="206" t="s">
        <v>60</v>
      </c>
      <c r="E136" s="245">
        <v>1.05</v>
      </c>
      <c r="F136" s="250">
        <f>E136*F128</f>
        <v>1825.0049999999999</v>
      </c>
      <c r="G136" s="253">
        <v>4</v>
      </c>
      <c r="H136" s="251">
        <f>F136*G136</f>
        <v>7300.0199999999995</v>
      </c>
      <c r="I136" s="167"/>
      <c r="J136" s="251"/>
      <c r="K136" s="107">
        <f t="shared" ref="K136" si="22">H136+J136</f>
        <v>7300.0199999999995</v>
      </c>
      <c r="L136" s="114"/>
      <c r="M136" s="114"/>
      <c r="O136" s="205"/>
      <c r="P136" s="215"/>
    </row>
    <row r="137" spans="1:16" ht="12" thickBot="1" x14ac:dyDescent="0.3">
      <c r="A137" s="70"/>
      <c r="B137" s="73"/>
      <c r="C137" s="249" t="s">
        <v>21</v>
      </c>
      <c r="D137" s="247" t="s">
        <v>60</v>
      </c>
      <c r="E137" s="245">
        <v>1</v>
      </c>
      <c r="F137" s="242">
        <f>E137*F128</f>
        <v>1738.1</v>
      </c>
      <c r="G137" s="253">
        <v>0.2</v>
      </c>
      <c r="H137" s="251">
        <f>F137*G137</f>
        <v>347.62</v>
      </c>
      <c r="I137" s="167"/>
      <c r="J137" s="251"/>
      <c r="K137" s="107">
        <f t="shared" si="21"/>
        <v>347.62</v>
      </c>
      <c r="L137" s="115"/>
      <c r="M137" s="115"/>
      <c r="O137" s="205"/>
      <c r="P137" s="213"/>
    </row>
    <row r="138" spans="1:16" s="344" customFormat="1" x14ac:dyDescent="0.25">
      <c r="A138" s="338">
        <v>14</v>
      </c>
      <c r="B138" s="259"/>
      <c r="C138" s="276" t="s">
        <v>155</v>
      </c>
      <c r="D138" s="246" t="s">
        <v>60</v>
      </c>
      <c r="E138" s="244"/>
      <c r="F138" s="241">
        <f>SUM(F139:F144)</f>
        <v>112</v>
      </c>
      <c r="G138" s="273"/>
      <c r="H138" s="271"/>
      <c r="I138" s="275">
        <v>3.5</v>
      </c>
      <c r="J138" s="271">
        <f>F138*I138</f>
        <v>392</v>
      </c>
      <c r="K138" s="106">
        <f>H138+J138</f>
        <v>392</v>
      </c>
      <c r="L138" s="113">
        <f>SUM(K138:K147)</f>
        <v>1355.2000000000003</v>
      </c>
      <c r="M138" s="113">
        <f>L138/F138</f>
        <v>12.100000000000003</v>
      </c>
      <c r="O138" s="145"/>
      <c r="P138" s="295"/>
    </row>
    <row r="139" spans="1:16" s="344" customFormat="1" outlineLevel="1" x14ac:dyDescent="0.25">
      <c r="A139" s="69"/>
      <c r="B139" s="279"/>
      <c r="C139" s="277" t="str">
        <f>C129</f>
        <v>სართული -2</v>
      </c>
      <c r="D139" s="248"/>
      <c r="E139" s="75"/>
      <c r="F139" s="248"/>
      <c r="G139" s="166"/>
      <c r="H139" s="237"/>
      <c r="I139" s="166"/>
      <c r="J139" s="237"/>
      <c r="K139" s="107"/>
      <c r="L139" s="114"/>
      <c r="M139" s="114"/>
      <c r="O139" s="153"/>
      <c r="P139" s="215"/>
    </row>
    <row r="140" spans="1:16" s="344" customFormat="1" outlineLevel="1" x14ac:dyDescent="0.25">
      <c r="A140" s="69"/>
      <c r="B140" s="279"/>
      <c r="C140" s="277" t="str">
        <f t="shared" ref="C140:C144" si="23">C130</f>
        <v>სართული -1</v>
      </c>
      <c r="D140" s="248"/>
      <c r="E140" s="75"/>
      <c r="F140" s="248"/>
      <c r="G140" s="166"/>
      <c r="H140" s="237"/>
      <c r="I140" s="166"/>
      <c r="J140" s="237"/>
      <c r="K140" s="107"/>
      <c r="L140" s="114"/>
      <c r="M140" s="114"/>
      <c r="O140" s="153"/>
      <c r="P140" s="215"/>
    </row>
    <row r="141" spans="1:16" s="344" customFormat="1" outlineLevel="1" x14ac:dyDescent="0.25">
      <c r="A141" s="69"/>
      <c r="B141" s="279"/>
      <c r="C141" s="277" t="str">
        <f t="shared" si="23"/>
        <v>სართული 1</v>
      </c>
      <c r="D141" s="248"/>
      <c r="E141" s="75"/>
      <c r="F141" s="248">
        <v>35.4</v>
      </c>
      <c r="G141" s="166"/>
      <c r="H141" s="237"/>
      <c r="I141" s="166"/>
      <c r="J141" s="237"/>
      <c r="K141" s="107"/>
      <c r="L141" s="114"/>
      <c r="M141" s="114"/>
      <c r="O141" s="153"/>
      <c r="P141" s="215"/>
    </row>
    <row r="142" spans="1:16" s="344" customFormat="1" outlineLevel="1" x14ac:dyDescent="0.25">
      <c r="A142" s="69"/>
      <c r="B142" s="279"/>
      <c r="C142" s="277" t="str">
        <f t="shared" si="23"/>
        <v>სართული 2</v>
      </c>
      <c r="D142" s="248"/>
      <c r="E142" s="75"/>
      <c r="F142" s="248">
        <v>38.1</v>
      </c>
      <c r="G142" s="166"/>
      <c r="H142" s="237"/>
      <c r="I142" s="166"/>
      <c r="J142" s="237"/>
      <c r="K142" s="107"/>
      <c r="L142" s="114"/>
      <c r="M142" s="114"/>
      <c r="O142" s="153"/>
      <c r="P142" s="215"/>
    </row>
    <row r="143" spans="1:16" s="344" customFormat="1" outlineLevel="1" x14ac:dyDescent="0.25">
      <c r="A143" s="69"/>
      <c r="B143" s="279"/>
      <c r="C143" s="277" t="str">
        <f t="shared" si="23"/>
        <v>სართული 3</v>
      </c>
      <c r="D143" s="248"/>
      <c r="E143" s="75"/>
      <c r="F143" s="248">
        <v>14.6</v>
      </c>
      <c r="G143" s="166"/>
      <c r="H143" s="237"/>
      <c r="I143" s="166"/>
      <c r="J143" s="237"/>
      <c r="K143" s="107"/>
      <c r="L143" s="114"/>
      <c r="M143" s="114"/>
      <c r="O143" s="153"/>
      <c r="P143" s="215"/>
    </row>
    <row r="144" spans="1:16" s="344" customFormat="1" outlineLevel="1" x14ac:dyDescent="0.25">
      <c r="A144" s="69"/>
      <c r="B144" s="279"/>
      <c r="C144" s="277" t="str">
        <f t="shared" si="23"/>
        <v>სართული 4</v>
      </c>
      <c r="D144" s="248"/>
      <c r="E144" s="75"/>
      <c r="F144" s="248">
        <v>23.9</v>
      </c>
      <c r="G144" s="166"/>
      <c r="H144" s="237"/>
      <c r="I144" s="166"/>
      <c r="J144" s="237"/>
      <c r="K144" s="107"/>
      <c r="L144" s="114"/>
      <c r="M144" s="114"/>
      <c r="O144" s="153"/>
      <c r="P144" s="215"/>
    </row>
    <row r="145" spans="1:25" s="344" customFormat="1" outlineLevel="1" x14ac:dyDescent="0.25">
      <c r="A145" s="69"/>
      <c r="B145" s="279"/>
      <c r="C145" s="249" t="s">
        <v>154</v>
      </c>
      <c r="D145" s="206" t="s">
        <v>60</v>
      </c>
      <c r="E145" s="245">
        <v>1.05</v>
      </c>
      <c r="F145" s="250">
        <f>E145*F138</f>
        <v>117.60000000000001</v>
      </c>
      <c r="G145" s="253">
        <v>4</v>
      </c>
      <c r="H145" s="251">
        <f>F145*G145</f>
        <v>470.40000000000003</v>
      </c>
      <c r="I145" s="167"/>
      <c r="J145" s="251"/>
      <c r="K145" s="107">
        <f t="shared" ref="K145:K147" si="24">H145+J145</f>
        <v>470.40000000000003</v>
      </c>
      <c r="L145" s="114"/>
      <c r="M145" s="114"/>
      <c r="O145" s="205"/>
      <c r="P145" s="215"/>
    </row>
    <row r="146" spans="1:25" s="344" customFormat="1" outlineLevel="1" x14ac:dyDescent="0.25">
      <c r="A146" s="69"/>
      <c r="B146" s="279"/>
      <c r="C146" s="249" t="s">
        <v>113</v>
      </c>
      <c r="D146" s="206" t="s">
        <v>60</v>
      </c>
      <c r="E146" s="245">
        <v>1.05</v>
      </c>
      <c r="F146" s="250">
        <f>E146*F138</f>
        <v>117.60000000000001</v>
      </c>
      <c r="G146" s="253">
        <v>4</v>
      </c>
      <c r="H146" s="251">
        <f>F146*G146</f>
        <v>470.40000000000003</v>
      </c>
      <c r="I146" s="167"/>
      <c r="J146" s="251"/>
      <c r="K146" s="107">
        <f t="shared" si="24"/>
        <v>470.40000000000003</v>
      </c>
      <c r="L146" s="114"/>
      <c r="M146" s="114"/>
      <c r="O146" s="205"/>
      <c r="P146" s="215"/>
    </row>
    <row r="147" spans="1:25" ht="12" thickBot="1" x14ac:dyDescent="0.3">
      <c r="A147" s="70"/>
      <c r="B147" s="73"/>
      <c r="C147" s="249" t="s">
        <v>21</v>
      </c>
      <c r="D147" s="247" t="s">
        <v>60</v>
      </c>
      <c r="E147" s="245">
        <v>1</v>
      </c>
      <c r="F147" s="242">
        <f>E147*F138</f>
        <v>112</v>
      </c>
      <c r="G147" s="253">
        <v>0.2</v>
      </c>
      <c r="H147" s="251">
        <f>F147*G147</f>
        <v>22.400000000000002</v>
      </c>
      <c r="I147" s="167"/>
      <c r="J147" s="251"/>
      <c r="K147" s="107">
        <f t="shared" si="24"/>
        <v>22.400000000000002</v>
      </c>
      <c r="L147" s="115"/>
      <c r="M147" s="115"/>
      <c r="O147" s="205"/>
      <c r="P147" s="213"/>
    </row>
    <row r="148" spans="1:25" ht="12" thickBot="1" x14ac:dyDescent="0.3">
      <c r="A148" s="231"/>
      <c r="B148" s="231"/>
      <c r="C148" s="51"/>
      <c r="D148" s="231"/>
      <c r="E148" s="51"/>
      <c r="F148" s="231"/>
      <c r="G148" s="231"/>
      <c r="H148" s="49"/>
      <c r="I148" s="231"/>
      <c r="J148" s="49"/>
      <c r="K148" s="231"/>
      <c r="L148" s="49"/>
      <c r="M148" s="231"/>
      <c r="N148" s="159"/>
      <c r="O148" s="156"/>
      <c r="P148" s="214"/>
    </row>
    <row r="149" spans="1:25" s="11" customFormat="1" ht="12" thickBot="1" x14ac:dyDescent="0.3">
      <c r="A149" s="6"/>
      <c r="B149" s="6"/>
      <c r="C149" s="6"/>
      <c r="D149" s="6"/>
      <c r="E149" s="6"/>
      <c r="F149" s="337"/>
      <c r="G149" s="124"/>
      <c r="H149" s="134">
        <f>SUM(H12:H147)</f>
        <v>116293.53239999998</v>
      </c>
      <c r="I149" s="131"/>
      <c r="J149" s="134">
        <f>SUM(J12:J147)</f>
        <v>105452.84999999999</v>
      </c>
      <c r="K149" s="141"/>
      <c r="L149" s="110"/>
      <c r="M149" s="110"/>
      <c r="O149" s="155"/>
      <c r="P149" s="100"/>
    </row>
    <row r="150" spans="1:25" s="11" customFormat="1" ht="12" thickBot="1" x14ac:dyDescent="0.3">
      <c r="A150" s="6"/>
      <c r="B150" s="6"/>
      <c r="C150" s="6"/>
      <c r="D150" s="6"/>
      <c r="E150" s="6"/>
      <c r="F150" s="337"/>
      <c r="G150" s="125"/>
      <c r="H150" s="62" t="s">
        <v>46</v>
      </c>
      <c r="I150" s="172">
        <v>0.02</v>
      </c>
      <c r="J150" s="135"/>
      <c r="K150" s="76">
        <f>I150*H149</f>
        <v>2325.8706479999996</v>
      </c>
      <c r="L150" s="110"/>
      <c r="M150" s="110"/>
      <c r="O150" s="155"/>
      <c r="P150" s="100"/>
    </row>
    <row r="151" spans="1:25" s="11" customFormat="1" ht="12" thickBot="1" x14ac:dyDescent="0.3">
      <c r="A151" s="6"/>
      <c r="B151" s="6"/>
      <c r="C151" s="6"/>
      <c r="D151" s="6"/>
      <c r="E151" s="6"/>
      <c r="F151" s="337"/>
      <c r="G151" s="124"/>
      <c r="H151" s="29"/>
      <c r="I151" s="173"/>
      <c r="J151" s="134"/>
      <c r="K151" s="77"/>
      <c r="L151" s="110"/>
      <c r="M151" s="110"/>
      <c r="O151" s="154"/>
      <c r="P151" s="154"/>
    </row>
    <row r="152" spans="1:25" s="11" customFormat="1" ht="12" thickBot="1" x14ac:dyDescent="0.3">
      <c r="A152" s="6"/>
      <c r="B152" s="6"/>
      <c r="C152" s="1"/>
      <c r="D152" s="349"/>
      <c r="E152" s="1"/>
      <c r="F152" s="344"/>
      <c r="G152" s="125"/>
      <c r="H152" s="422" t="s">
        <v>35</v>
      </c>
      <c r="I152" s="172"/>
      <c r="J152" s="135"/>
      <c r="K152" s="76">
        <f>SUM(K12:K150)</f>
        <v>224072.25304799993</v>
      </c>
      <c r="L152" s="110"/>
      <c r="M152" s="110"/>
      <c r="O152" s="154"/>
      <c r="P152" s="154"/>
    </row>
    <row r="153" spans="1:25" s="11" customFormat="1" ht="12" thickBot="1" x14ac:dyDescent="0.3">
      <c r="A153" s="6"/>
      <c r="B153" s="6"/>
      <c r="C153" s="1"/>
      <c r="D153" s="349"/>
      <c r="E153" s="1"/>
      <c r="F153" s="344"/>
      <c r="G153" s="126"/>
      <c r="H153" s="32"/>
      <c r="I153" s="174"/>
      <c r="J153" s="136"/>
      <c r="K153" s="78"/>
      <c r="L153" s="110"/>
      <c r="M153" s="110"/>
      <c r="O153" s="154"/>
      <c r="P153" s="154"/>
    </row>
    <row r="154" spans="1:25" s="11" customFormat="1" x14ac:dyDescent="0.25">
      <c r="B154" s="65"/>
      <c r="C154" s="8"/>
      <c r="F154" s="12"/>
      <c r="G154" s="127"/>
      <c r="H154" s="42" t="s">
        <v>47</v>
      </c>
      <c r="I154" s="175">
        <v>0.06</v>
      </c>
      <c r="J154" s="137"/>
      <c r="K154" s="79">
        <f>K152*I154</f>
        <v>13444.335182879995</v>
      </c>
      <c r="L154" s="110"/>
      <c r="M154" s="110"/>
      <c r="O154" s="154"/>
      <c r="P154" s="154"/>
    </row>
    <row r="155" spans="1:25" s="11" customFormat="1" ht="12" thickBot="1" x14ac:dyDescent="0.3">
      <c r="B155" s="65"/>
      <c r="C155" s="8"/>
      <c r="F155" s="12"/>
      <c r="G155" s="128"/>
      <c r="H155" s="40" t="s">
        <v>35</v>
      </c>
      <c r="I155" s="176" t="s">
        <v>196</v>
      </c>
      <c r="J155" s="132"/>
      <c r="K155" s="80">
        <f>K152+K154</f>
        <v>237516.58823087992</v>
      </c>
      <c r="L155" s="110"/>
      <c r="M155" s="110"/>
      <c r="O155" s="154"/>
      <c r="P155" s="154"/>
    </row>
    <row r="156" spans="1:25" s="11" customFormat="1" ht="12" thickBot="1" x14ac:dyDescent="0.3">
      <c r="B156" s="65"/>
      <c r="C156" s="8"/>
      <c r="F156" s="12"/>
      <c r="G156" s="129"/>
      <c r="H156" s="35"/>
      <c r="I156" s="177"/>
      <c r="J156" s="138"/>
      <c r="K156" s="81"/>
      <c r="L156" s="110"/>
      <c r="M156" s="110"/>
      <c r="O156" s="154"/>
      <c r="P156" s="154"/>
    </row>
    <row r="157" spans="1:25" s="11" customFormat="1" x14ac:dyDescent="0.25">
      <c r="B157" s="65"/>
      <c r="C157" s="8"/>
      <c r="F157" s="12"/>
      <c r="G157" s="130"/>
      <c r="H157" s="42" t="s">
        <v>48</v>
      </c>
      <c r="I157" s="175">
        <v>0.06</v>
      </c>
      <c r="J157" s="137"/>
      <c r="K157" s="79">
        <f>K155*I157</f>
        <v>14250.995293852795</v>
      </c>
      <c r="L157" s="110"/>
      <c r="M157" s="110"/>
      <c r="O157" s="154"/>
      <c r="P157" s="154"/>
    </row>
    <row r="158" spans="1:25" s="11" customFormat="1" ht="16.5" thickBot="1" x14ac:dyDescent="0.3">
      <c r="B158" s="65"/>
      <c r="C158" s="8"/>
      <c r="F158" s="12"/>
      <c r="G158" s="128"/>
      <c r="H158" s="40" t="s">
        <v>35</v>
      </c>
      <c r="I158" s="176"/>
      <c r="J158" s="132"/>
      <c r="K158" s="80">
        <f>K155+K157</f>
        <v>251767.5835247327</v>
      </c>
      <c r="L158" s="110"/>
      <c r="M158" s="110"/>
      <c r="O158" s="154"/>
      <c r="P158" s="154"/>
      <c r="T158"/>
      <c r="U158"/>
      <c r="V158"/>
      <c r="W158"/>
      <c r="X158"/>
      <c r="Y158"/>
    </row>
    <row r="159" spans="1:25" s="11" customFormat="1" ht="16.5" thickBot="1" x14ac:dyDescent="0.3">
      <c r="B159" s="65"/>
      <c r="C159" s="8"/>
      <c r="F159" s="12"/>
      <c r="G159" s="129"/>
      <c r="H159" s="35"/>
      <c r="I159" s="177"/>
      <c r="J159" s="138"/>
      <c r="K159" s="81"/>
      <c r="L159" s="110"/>
      <c r="M159" s="110"/>
      <c r="P159" s="154"/>
      <c r="T159"/>
      <c r="U159"/>
      <c r="V159"/>
      <c r="W159"/>
      <c r="X159"/>
      <c r="Y159"/>
    </row>
    <row r="160" spans="1:25" s="11" customFormat="1" ht="15.75" x14ac:dyDescent="0.25">
      <c r="B160" s="65"/>
      <c r="C160" s="8"/>
      <c r="F160" s="12"/>
      <c r="G160" s="130"/>
      <c r="H160" s="42" t="s">
        <v>49</v>
      </c>
      <c r="I160" s="175">
        <v>0.02</v>
      </c>
      <c r="J160" s="137"/>
      <c r="K160" s="79">
        <f>K158*I160</f>
        <v>5035.3516704946542</v>
      </c>
      <c r="L160" s="110"/>
      <c r="M160" s="110"/>
      <c r="O160" s="154"/>
      <c r="P160" s="154"/>
      <c r="T160"/>
      <c r="U160"/>
      <c r="V160"/>
      <c r="W160"/>
      <c r="X160"/>
      <c r="Y160"/>
    </row>
    <row r="161" spans="1:25" s="8" customFormat="1" ht="16.5" thickBot="1" x14ac:dyDescent="0.3">
      <c r="A161" s="11"/>
      <c r="B161" s="65"/>
      <c r="D161" s="11"/>
      <c r="E161" s="11"/>
      <c r="F161" s="12"/>
      <c r="G161" s="128"/>
      <c r="H161" s="40" t="s">
        <v>35</v>
      </c>
      <c r="I161" s="176"/>
      <c r="J161" s="132"/>
      <c r="K161" s="80">
        <f>K158+K160</f>
        <v>256802.93519522736</v>
      </c>
      <c r="L161" s="103"/>
      <c r="M161" s="103"/>
      <c r="O161" s="154"/>
      <c r="P161" s="154"/>
      <c r="T161"/>
      <c r="U161"/>
      <c r="V161"/>
      <c r="W161"/>
      <c r="X161"/>
      <c r="Y161"/>
    </row>
    <row r="162" spans="1:25" s="8" customFormat="1" ht="16.5" thickBot="1" x14ac:dyDescent="0.3">
      <c r="A162" s="11"/>
      <c r="B162" s="65"/>
      <c r="D162" s="11"/>
      <c r="E162" s="11"/>
      <c r="F162" s="12"/>
      <c r="G162" s="129"/>
      <c r="H162" s="35"/>
      <c r="I162" s="177"/>
      <c r="J162" s="138"/>
      <c r="K162" s="81"/>
      <c r="L162" s="103"/>
      <c r="M162" s="103"/>
      <c r="O162" s="154"/>
      <c r="P162" s="154"/>
      <c r="T162"/>
      <c r="U162"/>
      <c r="V162"/>
      <c r="W162"/>
      <c r="X162"/>
      <c r="Y162"/>
    </row>
    <row r="163" spans="1:25" ht="15.75" x14ac:dyDescent="0.25">
      <c r="A163" s="11"/>
      <c r="B163" s="65"/>
      <c r="C163" s="8"/>
      <c r="D163" s="11"/>
      <c r="E163" s="11"/>
      <c r="F163" s="12"/>
      <c r="G163" s="130"/>
      <c r="H163" s="21" t="s">
        <v>50</v>
      </c>
      <c r="I163" s="175">
        <v>0.18</v>
      </c>
      <c r="J163" s="137"/>
      <c r="K163" s="82">
        <f>K161*I163</f>
        <v>46224.528335140923</v>
      </c>
      <c r="L163" s="104"/>
      <c r="M163" s="104"/>
      <c r="O163" s="154"/>
      <c r="P163" s="154"/>
      <c r="T163"/>
      <c r="U163"/>
      <c r="V163"/>
      <c r="W163"/>
      <c r="X163"/>
      <c r="Y163"/>
    </row>
    <row r="164" spans="1:25" ht="16.5" thickBot="1" x14ac:dyDescent="0.3">
      <c r="A164" s="11"/>
      <c r="B164" s="65"/>
      <c r="C164" s="8"/>
      <c r="D164" s="11"/>
      <c r="E164" s="11"/>
      <c r="F164" s="12"/>
      <c r="G164" s="128"/>
      <c r="H164" s="15" t="s">
        <v>35</v>
      </c>
      <c r="I164" s="142" t="s">
        <v>12</v>
      </c>
      <c r="J164" s="139"/>
      <c r="K164" s="83">
        <f>K161+K163</f>
        <v>303027.46353036829</v>
      </c>
      <c r="L164" s="104"/>
      <c r="M164" s="104"/>
      <c r="O164" s="154"/>
      <c r="P164" s="154"/>
      <c r="T164"/>
      <c r="U164"/>
      <c r="V164"/>
      <c r="W164"/>
      <c r="X164"/>
      <c r="Y164"/>
    </row>
    <row r="165" spans="1:25" ht="15.75" x14ac:dyDescent="0.25">
      <c r="A165" s="11"/>
      <c r="B165" s="65"/>
      <c r="C165" s="8"/>
      <c r="D165" s="11"/>
      <c r="E165" s="11"/>
      <c r="F165" s="12"/>
      <c r="G165" s="110"/>
      <c r="H165" s="120"/>
      <c r="I165" s="110"/>
      <c r="J165" s="120"/>
      <c r="K165" s="110"/>
      <c r="L165" s="120"/>
      <c r="M165" s="120"/>
      <c r="O165" s="154"/>
      <c r="P165" s="154"/>
      <c r="T165"/>
      <c r="U165"/>
      <c r="V165"/>
      <c r="W165"/>
      <c r="X165"/>
      <c r="Y165"/>
    </row>
    <row r="166" spans="1:25" ht="15.75" x14ac:dyDescent="0.25">
      <c r="A166" s="8"/>
      <c r="B166" s="66"/>
      <c r="C166" s="8"/>
      <c r="D166" s="13"/>
      <c r="E166" s="8"/>
      <c r="F166" s="9"/>
      <c r="G166" s="103"/>
      <c r="H166" s="58"/>
      <c r="I166" s="103"/>
      <c r="J166" s="58"/>
      <c r="K166" s="103"/>
      <c r="L166" s="58"/>
      <c r="M166" s="58"/>
      <c r="O166" s="155"/>
      <c r="P166" s="155"/>
      <c r="T166"/>
      <c r="U166"/>
      <c r="V166"/>
      <c r="W166"/>
      <c r="X166"/>
      <c r="Y166"/>
    </row>
    <row r="167" spans="1:25" ht="15.75" x14ac:dyDescent="0.25">
      <c r="T167"/>
      <c r="U167"/>
      <c r="V167"/>
      <c r="W167"/>
      <c r="X167"/>
      <c r="Y167"/>
    </row>
    <row r="168" spans="1:25" ht="15.75" x14ac:dyDescent="0.25">
      <c r="T168"/>
      <c r="U168"/>
      <c r="V168"/>
      <c r="W168"/>
      <c r="X168"/>
      <c r="Y168"/>
    </row>
    <row r="169" spans="1:25" ht="15.75" x14ac:dyDescent="0.25">
      <c r="T169"/>
      <c r="U169"/>
      <c r="V169"/>
      <c r="W169"/>
      <c r="X169"/>
      <c r="Y169"/>
    </row>
    <row r="170" spans="1:25" ht="15.75" x14ac:dyDescent="0.25">
      <c r="T170"/>
      <c r="U170"/>
      <c r="V170"/>
      <c r="W170"/>
      <c r="X170"/>
      <c r="Y170"/>
    </row>
    <row r="171" spans="1:25" ht="15.75" x14ac:dyDescent="0.25">
      <c r="T171"/>
      <c r="U171"/>
      <c r="V171"/>
      <c r="W171"/>
      <c r="X171"/>
      <c r="Y171"/>
    </row>
    <row r="172" spans="1:25" ht="15.75" x14ac:dyDescent="0.25">
      <c r="T172"/>
      <c r="U172"/>
      <c r="V172"/>
      <c r="W172"/>
      <c r="X172"/>
      <c r="Y172"/>
    </row>
    <row r="173" spans="1:25" ht="15.75" x14ac:dyDescent="0.25">
      <c r="C173"/>
      <c r="D173"/>
      <c r="E173"/>
      <c r="F173"/>
      <c r="G173"/>
      <c r="H173"/>
      <c r="I173"/>
      <c r="J173"/>
      <c r="K173"/>
      <c r="L173"/>
      <c r="M173"/>
      <c r="N173"/>
      <c r="O173"/>
      <c r="T173"/>
      <c r="U173"/>
      <c r="V173"/>
      <c r="W173"/>
      <c r="X173"/>
      <c r="Y173"/>
    </row>
    <row r="174" spans="1:25" ht="15.75" x14ac:dyDescent="0.25">
      <c r="C174"/>
      <c r="D174"/>
      <c r="E174"/>
      <c r="F174"/>
      <c r="G174"/>
      <c r="H174"/>
      <c r="I174"/>
      <c r="J174"/>
      <c r="K174"/>
      <c r="L174"/>
      <c r="M174"/>
      <c r="N174"/>
      <c r="O174"/>
      <c r="T174"/>
      <c r="U174"/>
      <c r="V174"/>
      <c r="W174"/>
      <c r="X174"/>
      <c r="Y174"/>
    </row>
    <row r="175" spans="1:25" ht="15.75" x14ac:dyDescent="0.25">
      <c r="C175"/>
      <c r="D175"/>
      <c r="E175"/>
      <c r="F175"/>
      <c r="G175"/>
      <c r="H175"/>
      <c r="I175"/>
      <c r="J175"/>
      <c r="K175"/>
      <c r="L175"/>
      <c r="M175"/>
      <c r="N175"/>
      <c r="O175"/>
      <c r="T175"/>
      <c r="U175"/>
      <c r="V175"/>
      <c r="W175"/>
      <c r="X175"/>
      <c r="Y175"/>
    </row>
    <row r="176" spans="1:25" ht="15.75" x14ac:dyDescent="0.25">
      <c r="C176"/>
      <c r="D176"/>
      <c r="E176"/>
      <c r="F176"/>
      <c r="G176"/>
      <c r="H176"/>
      <c r="I176"/>
      <c r="J176"/>
      <c r="K176"/>
      <c r="L176"/>
      <c r="M176"/>
      <c r="N176"/>
      <c r="O176"/>
      <c r="T176"/>
      <c r="U176"/>
      <c r="V176"/>
      <c r="W176"/>
      <c r="X176"/>
      <c r="Y176"/>
    </row>
    <row r="177" spans="3:25" ht="15.75" x14ac:dyDescent="0.25">
      <c r="C177"/>
      <c r="D177"/>
      <c r="E177"/>
      <c r="F177"/>
      <c r="G177"/>
      <c r="H177"/>
      <c r="I177"/>
      <c r="J177"/>
      <c r="K177"/>
      <c r="L177"/>
      <c r="M177"/>
      <c r="N177"/>
      <c r="O177"/>
      <c r="T177"/>
      <c r="U177"/>
      <c r="V177"/>
      <c r="W177"/>
      <c r="X177"/>
      <c r="Y177"/>
    </row>
    <row r="178" spans="3:25" ht="15.75" x14ac:dyDescent="0.25">
      <c r="C178"/>
      <c r="D178"/>
      <c r="E178"/>
      <c r="F178"/>
      <c r="G178"/>
      <c r="H178"/>
      <c r="I178"/>
      <c r="J178"/>
      <c r="K178"/>
      <c r="L178"/>
      <c r="M178"/>
      <c r="N178"/>
      <c r="O178"/>
      <c r="T178"/>
      <c r="U178"/>
      <c r="V178"/>
      <c r="W178"/>
      <c r="X178"/>
      <c r="Y178"/>
    </row>
    <row r="179" spans="3:25" ht="15.75" x14ac:dyDescent="0.25">
      <c r="C179"/>
      <c r="D179"/>
      <c r="E179"/>
      <c r="F179"/>
      <c r="G179"/>
      <c r="H179"/>
      <c r="I179"/>
      <c r="J179"/>
      <c r="K179"/>
      <c r="L179"/>
      <c r="M179"/>
      <c r="N179"/>
      <c r="O179"/>
      <c r="T179"/>
      <c r="U179"/>
      <c r="V179"/>
      <c r="W179"/>
      <c r="X179"/>
      <c r="Y179"/>
    </row>
    <row r="180" spans="3:25" ht="15.75" x14ac:dyDescent="0.25">
      <c r="C180"/>
      <c r="D180"/>
      <c r="E180"/>
      <c r="F180"/>
      <c r="G180"/>
      <c r="H180"/>
      <c r="I180"/>
      <c r="J180"/>
      <c r="K180"/>
      <c r="L180"/>
      <c r="M180"/>
      <c r="N180"/>
      <c r="O180"/>
      <c r="T180"/>
      <c r="U180"/>
      <c r="V180"/>
      <c r="W180"/>
      <c r="X180"/>
      <c r="Y180"/>
    </row>
    <row r="181" spans="3:25" ht="15.75" x14ac:dyDescent="0.25">
      <c r="C181"/>
      <c r="D181"/>
      <c r="E181"/>
      <c r="F181"/>
      <c r="G181"/>
      <c r="H181"/>
      <c r="I181"/>
      <c r="J181"/>
      <c r="K181"/>
      <c r="L181"/>
      <c r="M181"/>
      <c r="N181"/>
      <c r="O181"/>
      <c r="T181"/>
      <c r="U181"/>
      <c r="V181"/>
      <c r="W181"/>
      <c r="X181"/>
      <c r="Y181"/>
    </row>
    <row r="182" spans="3:25" ht="15.75" x14ac:dyDescent="0.25">
      <c r="C182"/>
      <c r="D182"/>
      <c r="E182"/>
      <c r="F182"/>
      <c r="G182"/>
      <c r="H182"/>
      <c r="I182"/>
      <c r="J182"/>
      <c r="K182"/>
      <c r="L182"/>
      <c r="M182"/>
      <c r="N182"/>
      <c r="O182"/>
      <c r="T182"/>
      <c r="U182"/>
      <c r="V182"/>
      <c r="W182"/>
      <c r="X182"/>
      <c r="Y182"/>
    </row>
    <row r="183" spans="3:25" ht="15.75" x14ac:dyDescent="0.25">
      <c r="C183"/>
      <c r="D183"/>
      <c r="E183"/>
      <c r="F183"/>
      <c r="G183"/>
      <c r="H183"/>
      <c r="I183"/>
      <c r="J183"/>
      <c r="K183"/>
      <c r="L183"/>
      <c r="M183"/>
      <c r="N183"/>
      <c r="O183"/>
      <c r="T183"/>
      <c r="U183"/>
      <c r="V183"/>
      <c r="W183"/>
      <c r="X183"/>
      <c r="Y183"/>
    </row>
    <row r="184" spans="3:25" ht="15.75" x14ac:dyDescent="0.25">
      <c r="C184"/>
      <c r="D184"/>
      <c r="E184"/>
      <c r="F184"/>
      <c r="G184"/>
      <c r="H184"/>
      <c r="I184"/>
      <c r="J184"/>
      <c r="K184"/>
      <c r="L184"/>
      <c r="M184"/>
      <c r="N184"/>
      <c r="O184"/>
      <c r="T184"/>
      <c r="U184"/>
      <c r="V184"/>
      <c r="W184"/>
      <c r="X184"/>
      <c r="Y184"/>
    </row>
    <row r="185" spans="3:25" ht="15.75" x14ac:dyDescent="0.25">
      <c r="C185"/>
      <c r="D185"/>
      <c r="E185"/>
      <c r="F185"/>
      <c r="G185"/>
      <c r="H185"/>
      <c r="I185"/>
      <c r="J185"/>
      <c r="K185"/>
      <c r="L185"/>
      <c r="M185"/>
      <c r="N185"/>
      <c r="O185"/>
      <c r="T185"/>
      <c r="U185"/>
      <c r="V185"/>
      <c r="W185"/>
      <c r="X185"/>
      <c r="Y185"/>
    </row>
    <row r="186" spans="3:25" ht="15.75" x14ac:dyDescent="0.25">
      <c r="C186"/>
      <c r="D186"/>
      <c r="E186"/>
      <c r="F186"/>
      <c r="G186"/>
      <c r="H186"/>
      <c r="I186"/>
      <c r="J186"/>
      <c r="K186"/>
      <c r="L186"/>
      <c r="M186"/>
      <c r="N186"/>
      <c r="O186"/>
      <c r="T186"/>
      <c r="U186"/>
      <c r="V186"/>
      <c r="W186"/>
      <c r="X186"/>
      <c r="Y186"/>
    </row>
    <row r="187" spans="3:25" ht="15.75" x14ac:dyDescent="0.25">
      <c r="C187"/>
      <c r="D187"/>
      <c r="E187"/>
      <c r="F187"/>
      <c r="G187"/>
      <c r="H187"/>
      <c r="I187"/>
      <c r="J187"/>
      <c r="K187"/>
      <c r="L187"/>
      <c r="M187"/>
      <c r="N187"/>
      <c r="O187"/>
      <c r="T187"/>
      <c r="U187"/>
      <c r="V187"/>
      <c r="W187"/>
      <c r="X187"/>
      <c r="Y187"/>
    </row>
    <row r="188" spans="3:25" ht="15.75" x14ac:dyDescent="0.25">
      <c r="C188"/>
      <c r="D188"/>
      <c r="E188"/>
      <c r="F188"/>
      <c r="G188"/>
      <c r="H188"/>
      <c r="I188"/>
      <c r="J188"/>
      <c r="K188"/>
      <c r="L188"/>
      <c r="M188"/>
      <c r="N188"/>
      <c r="O188"/>
      <c r="T188"/>
      <c r="U188"/>
      <c r="V188"/>
      <c r="W188"/>
      <c r="X188"/>
      <c r="Y188"/>
    </row>
    <row r="189" spans="3:25" ht="15.75" x14ac:dyDescent="0.25">
      <c r="C189"/>
      <c r="D189"/>
      <c r="E189"/>
      <c r="F189"/>
      <c r="G189"/>
      <c r="H189"/>
      <c r="I189"/>
      <c r="J189"/>
      <c r="K189"/>
      <c r="L189"/>
      <c r="M189"/>
      <c r="N189"/>
      <c r="O189"/>
      <c r="T189"/>
      <c r="U189"/>
      <c r="V189"/>
      <c r="W189"/>
      <c r="X189"/>
      <c r="Y189"/>
    </row>
    <row r="190" spans="3:25" ht="15.75" x14ac:dyDescent="0.25">
      <c r="C190"/>
      <c r="D190"/>
      <c r="E190"/>
      <c r="F190"/>
      <c r="G190"/>
      <c r="H190"/>
      <c r="I190"/>
      <c r="J190"/>
      <c r="K190"/>
      <c r="L190"/>
      <c r="M190"/>
      <c r="N190"/>
      <c r="O190"/>
      <c r="T190"/>
      <c r="U190"/>
      <c r="V190"/>
      <c r="W190"/>
      <c r="X190"/>
      <c r="Y190"/>
    </row>
    <row r="191" spans="3:25" ht="15.75" x14ac:dyDescent="0.25">
      <c r="C191"/>
      <c r="D191"/>
      <c r="E191"/>
      <c r="F191"/>
      <c r="G191"/>
      <c r="H191"/>
      <c r="I191"/>
      <c r="J191"/>
      <c r="K191"/>
      <c r="L191"/>
      <c r="M191"/>
      <c r="N191"/>
      <c r="O191"/>
      <c r="T191"/>
      <c r="U191"/>
      <c r="V191"/>
      <c r="W191"/>
      <c r="X191"/>
      <c r="Y191"/>
    </row>
    <row r="192" spans="3:25" ht="15.75" x14ac:dyDescent="0.25">
      <c r="C192"/>
      <c r="D192"/>
      <c r="E192"/>
      <c r="F192"/>
      <c r="G192"/>
      <c r="H192"/>
      <c r="I192"/>
      <c r="J192"/>
      <c r="K192"/>
      <c r="L192"/>
      <c r="M192"/>
      <c r="N192"/>
      <c r="O192"/>
      <c r="T192"/>
      <c r="U192"/>
      <c r="V192"/>
      <c r="W192"/>
      <c r="X192"/>
      <c r="Y192"/>
    </row>
    <row r="193" spans="3:25" ht="15.75" x14ac:dyDescent="0.25">
      <c r="C193"/>
      <c r="D193"/>
      <c r="E193"/>
      <c r="F193"/>
      <c r="G193"/>
      <c r="H193"/>
      <c r="I193"/>
      <c r="J193"/>
      <c r="K193"/>
      <c r="L193"/>
      <c r="M193"/>
      <c r="N193"/>
      <c r="O193"/>
      <c r="T193"/>
      <c r="U193"/>
      <c r="V193"/>
      <c r="W193"/>
      <c r="X193"/>
      <c r="Y193"/>
    </row>
    <row r="194" spans="3:25" ht="15.75" x14ac:dyDescent="0.25">
      <c r="C194"/>
      <c r="D194"/>
      <c r="E194"/>
      <c r="F194"/>
      <c r="G194"/>
      <c r="H194"/>
      <c r="I194"/>
      <c r="J194"/>
      <c r="K194"/>
      <c r="L194"/>
      <c r="M194"/>
      <c r="N194"/>
      <c r="O194"/>
      <c r="T194"/>
      <c r="U194"/>
      <c r="V194"/>
      <c r="W194"/>
      <c r="X194"/>
      <c r="Y194"/>
    </row>
    <row r="195" spans="3:25" ht="15.75" x14ac:dyDescent="0.25">
      <c r="C195"/>
      <c r="D195"/>
      <c r="E195"/>
      <c r="F195"/>
      <c r="G195"/>
      <c r="H195"/>
      <c r="I195"/>
      <c r="J195"/>
      <c r="K195"/>
      <c r="L195"/>
      <c r="M195"/>
      <c r="N195"/>
      <c r="O195"/>
      <c r="T195"/>
      <c r="U195"/>
      <c r="V195"/>
      <c r="W195"/>
      <c r="X195"/>
      <c r="Y195"/>
    </row>
    <row r="196" spans="3:25" ht="15.75" x14ac:dyDescent="0.25">
      <c r="C196"/>
      <c r="D196"/>
      <c r="E196"/>
      <c r="F196"/>
      <c r="G196"/>
      <c r="H196"/>
      <c r="I196"/>
      <c r="J196"/>
      <c r="K196"/>
      <c r="L196"/>
      <c r="M196"/>
      <c r="N196"/>
      <c r="O196"/>
      <c r="T196"/>
      <c r="U196"/>
      <c r="V196"/>
      <c r="W196"/>
      <c r="X196"/>
      <c r="Y196"/>
    </row>
    <row r="197" spans="3:25" ht="15.75" x14ac:dyDescent="0.25">
      <c r="C197"/>
      <c r="D197"/>
      <c r="E197"/>
      <c r="F197"/>
      <c r="G197"/>
      <c r="H197"/>
      <c r="I197"/>
      <c r="J197"/>
      <c r="K197"/>
      <c r="L197"/>
      <c r="M197"/>
      <c r="N197"/>
      <c r="O197"/>
      <c r="T197"/>
      <c r="U197"/>
      <c r="V197"/>
      <c r="W197"/>
      <c r="X197"/>
      <c r="Y197"/>
    </row>
    <row r="198" spans="3:25" ht="15.75" x14ac:dyDescent="0.25">
      <c r="C198"/>
      <c r="D198"/>
      <c r="E198"/>
      <c r="F198"/>
      <c r="G198"/>
      <c r="H198"/>
      <c r="I198"/>
      <c r="J198"/>
      <c r="K198"/>
      <c r="L198"/>
      <c r="M198"/>
      <c r="N198"/>
      <c r="O198"/>
      <c r="T198"/>
      <c r="U198"/>
      <c r="V198"/>
      <c r="W198"/>
      <c r="X198"/>
      <c r="Y198"/>
    </row>
    <row r="199" spans="3:25" ht="15.75" x14ac:dyDescent="0.25">
      <c r="C199"/>
      <c r="D199"/>
      <c r="E199"/>
      <c r="F199"/>
      <c r="G199"/>
      <c r="H199"/>
      <c r="I199"/>
      <c r="J199"/>
      <c r="K199"/>
      <c r="L199"/>
      <c r="M199"/>
      <c r="N199"/>
      <c r="O199"/>
      <c r="T199"/>
      <c r="U199"/>
      <c r="V199"/>
      <c r="W199"/>
      <c r="X199"/>
      <c r="Y199"/>
    </row>
    <row r="200" spans="3:25" ht="15.75" x14ac:dyDescent="0.25">
      <c r="C200"/>
      <c r="D200"/>
      <c r="E200"/>
      <c r="F200"/>
      <c r="G200"/>
      <c r="H200"/>
      <c r="I200"/>
      <c r="J200"/>
      <c r="K200"/>
      <c r="L200"/>
      <c r="M200"/>
      <c r="N200"/>
      <c r="O200"/>
      <c r="T200"/>
      <c r="U200"/>
      <c r="V200"/>
      <c r="W200"/>
      <c r="X200"/>
      <c r="Y200"/>
    </row>
    <row r="201" spans="3:25" ht="15.75" x14ac:dyDescent="0.25">
      <c r="C201"/>
      <c r="D201"/>
      <c r="E201"/>
      <c r="F201"/>
      <c r="G201"/>
      <c r="H201"/>
      <c r="I201"/>
      <c r="J201"/>
      <c r="K201"/>
      <c r="L201"/>
      <c r="M201"/>
      <c r="N201"/>
      <c r="O201"/>
      <c r="T201"/>
      <c r="U201"/>
      <c r="V201"/>
      <c r="W201"/>
      <c r="X201"/>
      <c r="Y201"/>
    </row>
    <row r="202" spans="3:25" ht="15.75" x14ac:dyDescent="0.25">
      <c r="C202"/>
      <c r="D202"/>
      <c r="E202"/>
      <c r="F202"/>
      <c r="G202"/>
      <c r="H202"/>
      <c r="I202"/>
      <c r="J202"/>
      <c r="K202"/>
      <c r="L202"/>
      <c r="M202"/>
      <c r="N202"/>
      <c r="O202"/>
      <c r="T202"/>
      <c r="U202"/>
      <c r="V202"/>
      <c r="W202"/>
      <c r="X202"/>
      <c r="Y202"/>
    </row>
    <row r="203" spans="3:25" ht="15.75" x14ac:dyDescent="0.25">
      <c r="C203"/>
      <c r="D203"/>
      <c r="E203"/>
      <c r="F203"/>
      <c r="G203"/>
      <c r="H203"/>
      <c r="I203"/>
      <c r="J203"/>
      <c r="K203"/>
      <c r="L203"/>
      <c r="M203"/>
      <c r="N203"/>
      <c r="O203"/>
      <c r="T203"/>
      <c r="U203"/>
      <c r="V203"/>
      <c r="W203"/>
      <c r="X203"/>
      <c r="Y203"/>
    </row>
    <row r="204" spans="3:25" ht="15.75" x14ac:dyDescent="0.25">
      <c r="C204"/>
      <c r="D204"/>
      <c r="E204"/>
      <c r="F204"/>
      <c r="G204"/>
      <c r="H204"/>
      <c r="I204"/>
      <c r="J204"/>
      <c r="K204"/>
      <c r="L204"/>
      <c r="M204"/>
      <c r="N204"/>
      <c r="O204"/>
      <c r="T204"/>
      <c r="U204"/>
      <c r="V204"/>
      <c r="W204"/>
      <c r="X204"/>
      <c r="Y204"/>
    </row>
    <row r="205" spans="3:25" ht="15.75" x14ac:dyDescent="0.25">
      <c r="C205"/>
      <c r="D205"/>
      <c r="E205"/>
      <c r="F205"/>
      <c r="G205"/>
      <c r="H205"/>
      <c r="I205"/>
      <c r="J205"/>
      <c r="K205"/>
      <c r="L205"/>
      <c r="M205"/>
      <c r="N205"/>
      <c r="O205"/>
      <c r="T205"/>
      <c r="U205"/>
      <c r="V205"/>
      <c r="W205"/>
      <c r="X205"/>
      <c r="Y205"/>
    </row>
    <row r="206" spans="3:25" ht="15.75" x14ac:dyDescent="0.25">
      <c r="C206"/>
      <c r="D206"/>
      <c r="E206"/>
      <c r="F206"/>
      <c r="G206"/>
      <c r="H206"/>
      <c r="I206"/>
      <c r="J206"/>
      <c r="K206"/>
      <c r="L206"/>
      <c r="M206"/>
      <c r="N206"/>
      <c r="O206"/>
      <c r="T206"/>
      <c r="U206"/>
      <c r="V206"/>
      <c r="W206"/>
      <c r="X206"/>
      <c r="Y206"/>
    </row>
    <row r="207" spans="3:25" ht="15.75" x14ac:dyDescent="0.25">
      <c r="C207"/>
      <c r="D207"/>
      <c r="E207"/>
      <c r="F207"/>
      <c r="G207"/>
      <c r="H207"/>
      <c r="I207"/>
      <c r="J207"/>
      <c r="K207"/>
      <c r="L207"/>
      <c r="M207"/>
      <c r="N207"/>
      <c r="O207"/>
      <c r="T207"/>
      <c r="U207"/>
      <c r="V207"/>
      <c r="W207"/>
      <c r="X207"/>
      <c r="Y207"/>
    </row>
    <row r="208" spans="3:25" ht="15.75" x14ac:dyDescent="0.25">
      <c r="C208"/>
      <c r="D208"/>
      <c r="E208"/>
      <c r="F208"/>
      <c r="G208"/>
      <c r="H208"/>
      <c r="I208"/>
      <c r="J208"/>
      <c r="K208"/>
      <c r="L208"/>
      <c r="M208"/>
      <c r="N208"/>
      <c r="O208"/>
      <c r="T208"/>
      <c r="U208"/>
      <c r="V208"/>
      <c r="W208"/>
      <c r="X208"/>
      <c r="Y208"/>
    </row>
    <row r="209" spans="3:25" ht="15.75" x14ac:dyDescent="0.25">
      <c r="C209"/>
      <c r="D209"/>
      <c r="E209"/>
      <c r="F209"/>
      <c r="G209"/>
      <c r="H209"/>
      <c r="I209"/>
      <c r="J209"/>
      <c r="K209"/>
      <c r="L209"/>
      <c r="M209"/>
      <c r="N209"/>
      <c r="O209"/>
      <c r="T209"/>
      <c r="U209"/>
      <c r="V209"/>
      <c r="W209"/>
      <c r="X209"/>
      <c r="Y209"/>
    </row>
    <row r="210" spans="3:25" ht="15.75" x14ac:dyDescent="0.25">
      <c r="C210"/>
      <c r="D210"/>
      <c r="E210"/>
      <c r="F210"/>
      <c r="G210"/>
      <c r="H210"/>
      <c r="I210"/>
      <c r="J210"/>
      <c r="K210"/>
      <c r="L210"/>
      <c r="M210"/>
      <c r="N210"/>
      <c r="O210"/>
      <c r="T210"/>
      <c r="U210"/>
      <c r="V210"/>
      <c r="W210"/>
      <c r="X210"/>
      <c r="Y210"/>
    </row>
    <row r="211" spans="3:25" ht="15.75" x14ac:dyDescent="0.25">
      <c r="C211"/>
      <c r="D211"/>
      <c r="E211"/>
      <c r="F211"/>
      <c r="G211"/>
      <c r="H211"/>
      <c r="I211"/>
      <c r="J211"/>
      <c r="K211"/>
      <c r="L211"/>
      <c r="M211"/>
      <c r="N211"/>
      <c r="O211"/>
      <c r="T211"/>
      <c r="U211"/>
      <c r="V211"/>
      <c r="W211"/>
      <c r="X211"/>
      <c r="Y211"/>
    </row>
    <row r="212" spans="3:25" ht="15.75" x14ac:dyDescent="0.25"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3:25" ht="15.75" x14ac:dyDescent="0.25"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3:25" ht="15.75" x14ac:dyDescent="0.25">
      <c r="C214"/>
      <c r="D214"/>
      <c r="E214"/>
      <c r="F214"/>
      <c r="G214"/>
      <c r="H214"/>
      <c r="I214"/>
      <c r="J214"/>
      <c r="K214"/>
      <c r="L214"/>
      <c r="M214"/>
      <c r="N214"/>
      <c r="O214"/>
    </row>
  </sheetData>
  <mergeCells count="18">
    <mergeCell ref="O7:O8"/>
    <mergeCell ref="P7:P8"/>
    <mergeCell ref="L7:L8"/>
    <mergeCell ref="M7:M8"/>
    <mergeCell ref="A61:M61"/>
    <mergeCell ref="A11:M11"/>
    <mergeCell ref="A103:M103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  <mergeCell ref="K7:K8"/>
  </mergeCells>
  <pageMargins left="0.35000000000000003" right="0.75000000000000011" top="1" bottom="1" header="0.5" footer="0.5"/>
  <pageSetup paperSize="9" scale="24" orientation="portrait" r:id="rId1"/>
  <headerFooter>
    <oddHeader>&amp;L&amp;16M/2&amp;12 Nutsubidze Project &amp;C&amp;"-,Bold"&amp;18&amp;UBoQ - Shell &amp; Core Works</oddHeader>
    <oddFooter>&amp;L&amp;"-,Bold"&amp;8&amp;K00-048For any queries with regards to BoQ please contact at:    cmc@cmconsulting.ge&amp;"-,Regular"&amp;12&amp;K01+000 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62"/>
  <sheetViews>
    <sheetView tabSelected="1" topLeftCell="A25" zoomScale="85" zoomScaleNormal="85" zoomScalePageLayoutView="130" workbookViewId="0">
      <selection activeCell="D23" sqref="D23"/>
    </sheetView>
  </sheetViews>
  <sheetFormatPr defaultColWidth="11" defaultRowHeight="15.75" x14ac:dyDescent="0.25"/>
  <cols>
    <col min="1" max="1" width="3" customWidth="1"/>
    <col min="2" max="2" width="7.75" customWidth="1"/>
    <col min="3" max="3" width="41.625" style="53" customWidth="1"/>
    <col min="4" max="4" width="8.25" customWidth="1"/>
    <col min="7" max="9" width="13.125" style="53" customWidth="1"/>
    <col min="10" max="10" width="13.75" style="53" customWidth="1"/>
    <col min="11" max="11" width="13.125" style="160" customWidth="1"/>
    <col min="12" max="13" width="13.125" style="52" customWidth="1"/>
    <col min="14" max="14" width="8.75" customWidth="1"/>
    <col min="15" max="15" width="11" style="468"/>
    <col min="16" max="16" width="11.25" style="468" bestFit="1" customWidth="1"/>
  </cols>
  <sheetData>
    <row r="1" spans="1:16" s="6" customFormat="1" ht="18.75" thickBot="1" x14ac:dyDescent="0.3">
      <c r="A1" s="59"/>
      <c r="B1" s="54"/>
      <c r="C1" s="547" t="str">
        <f>TOTAL!A2</f>
        <v>ევექსი ლაბორატორია</v>
      </c>
      <c r="D1" s="547"/>
      <c r="E1" s="547"/>
      <c r="F1" s="344"/>
      <c r="G1" s="1"/>
      <c r="H1" s="344"/>
      <c r="I1" s="162"/>
      <c r="J1" s="163"/>
      <c r="K1" s="236"/>
      <c r="L1" s="111"/>
      <c r="M1" s="111"/>
      <c r="O1" s="359"/>
      <c r="P1" s="359"/>
    </row>
    <row r="2" spans="1:16" s="6" customFormat="1" ht="18.75" thickBot="1" x14ac:dyDescent="0.3">
      <c r="A2" s="584" t="s">
        <v>173</v>
      </c>
      <c r="B2" s="584"/>
      <c r="C2" s="585"/>
      <c r="D2" s="425"/>
      <c r="E2" s="1"/>
      <c r="F2" s="344"/>
      <c r="G2" s="1"/>
      <c r="H2" s="233"/>
      <c r="I2" s="556"/>
      <c r="J2" s="571"/>
      <c r="K2" s="557"/>
      <c r="L2" s="104"/>
      <c r="M2" s="104"/>
      <c r="O2" s="359"/>
      <c r="P2" s="360"/>
    </row>
    <row r="3" spans="1:16" s="6" customFormat="1" ht="24" customHeight="1" thickBot="1" x14ac:dyDescent="0.3">
      <c r="A3" s="572"/>
      <c r="B3" s="572"/>
      <c r="C3" s="43"/>
      <c r="E3" s="43"/>
      <c r="F3" s="43"/>
      <c r="G3" s="43"/>
      <c r="H3" s="234"/>
      <c r="I3" s="426" t="s">
        <v>41</v>
      </c>
      <c r="J3" s="424" t="s">
        <v>42</v>
      </c>
      <c r="K3" s="440" t="s">
        <v>43</v>
      </c>
      <c r="L3" s="104"/>
      <c r="M3" s="104"/>
      <c r="O3" s="361"/>
      <c r="P3" s="360"/>
    </row>
    <row r="4" spans="1:16" s="6" customFormat="1" thickBot="1" x14ac:dyDescent="0.3">
      <c r="A4" s="59"/>
      <c r="B4" s="54"/>
      <c r="C4" s="143"/>
      <c r="D4" s="45"/>
      <c r="E4" s="44"/>
      <c r="F4" s="44"/>
      <c r="G4" s="44"/>
      <c r="H4" s="235"/>
      <c r="I4" s="362">
        <f>K61</f>
        <v>196627.44723856199</v>
      </c>
      <c r="J4" s="363">
        <f>I4*K4</f>
        <v>483703.52020686248</v>
      </c>
      <c r="K4" s="432">
        <f>TOTAL!C17</f>
        <v>2.46</v>
      </c>
      <c r="L4" s="104"/>
      <c r="M4" s="104"/>
      <c r="O4" s="364"/>
      <c r="P4" s="360"/>
    </row>
    <row r="5" spans="1:16" s="6" customFormat="1" ht="11.25" x14ac:dyDescent="0.25">
      <c r="A5" s="59"/>
      <c r="B5" s="54"/>
      <c r="C5" s="1"/>
      <c r="D5" s="45"/>
      <c r="E5" s="44"/>
      <c r="F5" s="44"/>
      <c r="G5" s="44"/>
      <c r="H5" s="44"/>
      <c r="I5" s="365"/>
      <c r="J5" s="58"/>
      <c r="K5" s="433"/>
      <c r="L5" s="104"/>
      <c r="M5" s="104"/>
      <c r="O5" s="364"/>
      <c r="P5" s="360"/>
    </row>
    <row r="6" spans="1:16" s="6" customFormat="1" ht="12" thickBot="1" x14ac:dyDescent="0.3">
      <c r="A6" s="59"/>
      <c r="B6" s="54"/>
      <c r="C6" s="1"/>
      <c r="D6" s="425"/>
      <c r="E6" s="425"/>
      <c r="F6" s="3"/>
      <c r="G6" s="425"/>
      <c r="H6" s="3"/>
      <c r="I6" s="425"/>
      <c r="J6" s="344"/>
      <c r="K6" s="103"/>
      <c r="L6" s="58"/>
      <c r="M6" s="58"/>
      <c r="O6" s="366"/>
      <c r="P6" s="366"/>
    </row>
    <row r="7" spans="1:16" s="6" customFormat="1" ht="15" customHeight="1" thickBot="1" x14ac:dyDescent="0.3">
      <c r="A7" s="573" t="s">
        <v>0</v>
      </c>
      <c r="B7" s="575" t="s">
        <v>40</v>
      </c>
      <c r="C7" s="428" t="s">
        <v>31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367"/>
      <c r="P7" s="367"/>
    </row>
    <row r="8" spans="1:16" s="6" customFormat="1" ht="23.25" thickBot="1" x14ac:dyDescent="0.3">
      <c r="A8" s="574"/>
      <c r="B8" s="576"/>
      <c r="C8" s="429"/>
      <c r="D8" s="578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66"/>
      <c r="L8" s="566"/>
      <c r="M8" s="566"/>
      <c r="O8" s="205" t="s">
        <v>94</v>
      </c>
      <c r="P8" s="372" t="s">
        <v>95</v>
      </c>
    </row>
    <row r="9" spans="1:16" s="6" customFormat="1" ht="12" thickBot="1" x14ac:dyDescent="0.3">
      <c r="A9" s="219" t="s">
        <v>1</v>
      </c>
      <c r="B9" s="226">
        <v>2</v>
      </c>
      <c r="C9" s="230" t="s">
        <v>2</v>
      </c>
      <c r="D9" s="223" t="s">
        <v>3</v>
      </c>
      <c r="E9" s="218" t="s">
        <v>14</v>
      </c>
      <c r="F9" s="223" t="s">
        <v>4</v>
      </c>
      <c r="G9" s="218" t="s">
        <v>5</v>
      </c>
      <c r="H9" s="223" t="s">
        <v>6</v>
      </c>
      <c r="I9" s="218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19" t="s">
        <v>18</v>
      </c>
    </row>
    <row r="10" spans="1:16" s="6" customFormat="1" ht="12" thickBot="1" x14ac:dyDescent="0.3">
      <c r="A10" s="227"/>
      <c r="B10" s="228"/>
      <c r="C10" s="231"/>
      <c r="D10" s="229"/>
      <c r="E10" s="232"/>
      <c r="F10" s="231"/>
      <c r="G10" s="231"/>
      <c r="H10" s="158"/>
      <c r="I10" s="231"/>
      <c r="J10" s="51"/>
      <c r="K10" s="105"/>
      <c r="L10" s="105"/>
      <c r="M10" s="105"/>
      <c r="O10" s="441"/>
      <c r="P10" s="368"/>
    </row>
    <row r="11" spans="1:16" s="344" customFormat="1" ht="15.6" customHeight="1" x14ac:dyDescent="0.25">
      <c r="A11" s="338">
        <v>1</v>
      </c>
      <c r="B11" s="313"/>
      <c r="C11" s="284" t="s">
        <v>193</v>
      </c>
      <c r="D11" s="262" t="s">
        <v>60</v>
      </c>
      <c r="E11" s="442"/>
      <c r="F11" s="321">
        <f>126.8+21.1+33.9</f>
        <v>181.8</v>
      </c>
      <c r="G11" s="262"/>
      <c r="H11" s="260"/>
      <c r="I11" s="262">
        <v>12.5</v>
      </c>
      <c r="J11" s="260">
        <f>F11*I11</f>
        <v>2272.5</v>
      </c>
      <c r="K11" s="200">
        <f>H11+J11</f>
        <v>2272.5</v>
      </c>
      <c r="L11" s="354">
        <f>SUM(K11:K16)</f>
        <v>9489.9599999999991</v>
      </c>
      <c r="M11" s="443">
        <f>L11/F11</f>
        <v>52.199999999999989</v>
      </c>
      <c r="O11" s="295"/>
      <c r="P11" s="444"/>
    </row>
    <row r="12" spans="1:16" s="344" customFormat="1" ht="11.25" x14ac:dyDescent="0.25">
      <c r="A12" s="70"/>
      <c r="B12" s="445"/>
      <c r="C12" s="210" t="s">
        <v>102</v>
      </c>
      <c r="D12" s="206" t="s">
        <v>60</v>
      </c>
      <c r="E12" s="446">
        <v>1.05</v>
      </c>
      <c r="F12" s="447">
        <f>$F$11*E12</f>
        <v>190.89000000000001</v>
      </c>
      <c r="G12" s="448">
        <v>5</v>
      </c>
      <c r="H12" s="208">
        <f>G12*F12</f>
        <v>954.45</v>
      </c>
      <c r="I12" s="245"/>
      <c r="J12" s="369"/>
      <c r="K12" s="449">
        <f>J12+H12</f>
        <v>954.45</v>
      </c>
      <c r="L12" s="114"/>
      <c r="M12" s="114"/>
      <c r="O12" s="209"/>
      <c r="P12" s="450"/>
    </row>
    <row r="13" spans="1:16" s="344" customFormat="1" ht="11.25" x14ac:dyDescent="0.25">
      <c r="A13" s="70"/>
      <c r="B13" s="445"/>
      <c r="C13" s="210" t="s">
        <v>103</v>
      </c>
      <c r="D13" s="245" t="s">
        <v>52</v>
      </c>
      <c r="E13" s="446">
        <v>6</v>
      </c>
      <c r="F13" s="447">
        <f>$F$11*E13</f>
        <v>1090.8000000000002</v>
      </c>
      <c r="G13" s="448">
        <v>0.5</v>
      </c>
      <c r="H13" s="208">
        <f t="shared" ref="H13:H16" si="0">G13*F13</f>
        <v>545.40000000000009</v>
      </c>
      <c r="I13" s="245"/>
      <c r="J13" s="308"/>
      <c r="K13" s="449">
        <f t="shared" ref="K13:K16" si="1">J13+H13</f>
        <v>545.40000000000009</v>
      </c>
      <c r="L13" s="114"/>
      <c r="M13" s="114"/>
      <c r="O13" s="209"/>
      <c r="P13" s="450"/>
    </row>
    <row r="14" spans="1:16" s="344" customFormat="1" ht="11.25" x14ac:dyDescent="0.25">
      <c r="A14" s="70"/>
      <c r="B14" s="445"/>
      <c r="C14" s="210" t="s">
        <v>114</v>
      </c>
      <c r="D14" s="206" t="s">
        <v>60</v>
      </c>
      <c r="E14" s="446">
        <v>1.05</v>
      </c>
      <c r="F14" s="447">
        <f>$F$11*E14</f>
        <v>190.89000000000001</v>
      </c>
      <c r="G14" s="448">
        <v>19</v>
      </c>
      <c r="H14" s="208">
        <f t="shared" si="0"/>
        <v>3626.9100000000003</v>
      </c>
      <c r="I14" s="245"/>
      <c r="J14" s="261"/>
      <c r="K14" s="449">
        <f t="shared" si="1"/>
        <v>3626.9100000000003</v>
      </c>
      <c r="L14" s="114"/>
      <c r="M14" s="114"/>
      <c r="O14" s="209"/>
      <c r="P14" s="450"/>
    </row>
    <row r="15" spans="1:16" s="344" customFormat="1" ht="11.25" x14ac:dyDescent="0.25">
      <c r="A15" s="70"/>
      <c r="B15" s="445"/>
      <c r="C15" s="210" t="s">
        <v>115</v>
      </c>
      <c r="D15" s="207" t="s">
        <v>60</v>
      </c>
      <c r="E15" s="446">
        <v>1.05</v>
      </c>
      <c r="F15" s="447">
        <f>$F$11*E15</f>
        <v>190.89000000000001</v>
      </c>
      <c r="G15" s="448">
        <v>10</v>
      </c>
      <c r="H15" s="208">
        <f t="shared" si="0"/>
        <v>1908.9</v>
      </c>
      <c r="I15" s="245"/>
      <c r="J15" s="261"/>
      <c r="K15" s="449">
        <f t="shared" si="1"/>
        <v>1908.9</v>
      </c>
      <c r="L15" s="114"/>
      <c r="M15" s="114"/>
      <c r="O15" s="209"/>
      <c r="P15" s="450"/>
    </row>
    <row r="16" spans="1:16" s="6" customFormat="1" ht="12" thickBot="1" x14ac:dyDescent="0.3">
      <c r="A16" s="340"/>
      <c r="B16" s="453"/>
      <c r="C16" s="454" t="s">
        <v>104</v>
      </c>
      <c r="D16" s="343" t="s">
        <v>52</v>
      </c>
      <c r="E16" s="455">
        <v>1</v>
      </c>
      <c r="F16" s="447">
        <f>$F$11*E16</f>
        <v>181.8</v>
      </c>
      <c r="G16" s="448">
        <v>1</v>
      </c>
      <c r="H16" s="208">
        <f t="shared" si="0"/>
        <v>181.8</v>
      </c>
      <c r="I16" s="336"/>
      <c r="J16" s="431"/>
      <c r="K16" s="449">
        <f t="shared" si="1"/>
        <v>181.8</v>
      </c>
      <c r="L16" s="114"/>
      <c r="M16" s="114"/>
      <c r="O16" s="212"/>
      <c r="P16" s="456"/>
    </row>
    <row r="17" spans="1:16" s="344" customFormat="1" ht="15.6" customHeight="1" x14ac:dyDescent="0.25">
      <c r="A17" s="338">
        <v>2</v>
      </c>
      <c r="B17" s="313"/>
      <c r="C17" s="284" t="s">
        <v>194</v>
      </c>
      <c r="D17" s="262" t="s">
        <v>60</v>
      </c>
      <c r="E17" s="442"/>
      <c r="F17" s="321">
        <f>187.8+23</f>
        <v>210.8</v>
      </c>
      <c r="G17" s="262"/>
      <c r="H17" s="260"/>
      <c r="I17" s="262">
        <v>12.5</v>
      </c>
      <c r="J17" s="260">
        <f>F17*I17</f>
        <v>2635</v>
      </c>
      <c r="K17" s="200">
        <f>H17+J17</f>
        <v>2635</v>
      </c>
      <c r="L17" s="354">
        <f>SUM(K17:K22)</f>
        <v>11003.760000000002</v>
      </c>
      <c r="M17" s="443">
        <f>L17/F17</f>
        <v>52.20000000000001</v>
      </c>
      <c r="O17" s="295"/>
      <c r="P17" s="444"/>
    </row>
    <row r="18" spans="1:16" s="344" customFormat="1" ht="11.25" x14ac:dyDescent="0.25">
      <c r="A18" s="70"/>
      <c r="B18" s="445"/>
      <c r="C18" s="210" t="s">
        <v>102</v>
      </c>
      <c r="D18" s="206" t="s">
        <v>60</v>
      </c>
      <c r="E18" s="446">
        <v>1.05</v>
      </c>
      <c r="F18" s="447">
        <f>$F$17*E18</f>
        <v>221.34000000000003</v>
      </c>
      <c r="G18" s="448">
        <v>5</v>
      </c>
      <c r="H18" s="208">
        <f>G18*F18</f>
        <v>1106.7000000000003</v>
      </c>
      <c r="I18" s="245"/>
      <c r="J18" s="369"/>
      <c r="K18" s="449">
        <f>J18+H18</f>
        <v>1106.7000000000003</v>
      </c>
      <c r="L18" s="114"/>
      <c r="M18" s="114"/>
      <c r="O18" s="209"/>
      <c r="P18" s="450"/>
    </row>
    <row r="19" spans="1:16" s="344" customFormat="1" ht="11.25" x14ac:dyDescent="0.25">
      <c r="A19" s="70"/>
      <c r="B19" s="445"/>
      <c r="C19" s="210" t="s">
        <v>103</v>
      </c>
      <c r="D19" s="245" t="s">
        <v>52</v>
      </c>
      <c r="E19" s="446">
        <v>6</v>
      </c>
      <c r="F19" s="447">
        <f t="shared" ref="F19:F22" si="2">$F$17*E19</f>
        <v>1264.8000000000002</v>
      </c>
      <c r="G19" s="448">
        <v>0.5</v>
      </c>
      <c r="H19" s="208">
        <f t="shared" ref="H19:H22" si="3">G19*F19</f>
        <v>632.40000000000009</v>
      </c>
      <c r="I19" s="245"/>
      <c r="J19" s="308"/>
      <c r="K19" s="449">
        <f t="shared" ref="K19:K22" si="4">J19+H19</f>
        <v>632.40000000000009</v>
      </c>
      <c r="L19" s="114"/>
      <c r="M19" s="114"/>
      <c r="O19" s="209"/>
      <c r="P19" s="450"/>
    </row>
    <row r="20" spans="1:16" s="344" customFormat="1" ht="11.25" x14ac:dyDescent="0.25">
      <c r="A20" s="70"/>
      <c r="B20" s="445"/>
      <c r="C20" s="210" t="s">
        <v>114</v>
      </c>
      <c r="D20" s="206" t="s">
        <v>60</v>
      </c>
      <c r="E20" s="446">
        <v>1.05</v>
      </c>
      <c r="F20" s="447">
        <f t="shared" si="2"/>
        <v>221.34000000000003</v>
      </c>
      <c r="G20" s="448">
        <v>19</v>
      </c>
      <c r="H20" s="208">
        <f t="shared" si="3"/>
        <v>4205.4600000000009</v>
      </c>
      <c r="I20" s="245"/>
      <c r="J20" s="261"/>
      <c r="K20" s="449">
        <f t="shared" si="4"/>
        <v>4205.4600000000009</v>
      </c>
      <c r="L20" s="114"/>
      <c r="M20" s="114"/>
      <c r="O20" s="209"/>
      <c r="P20" s="450"/>
    </row>
    <row r="21" spans="1:16" s="344" customFormat="1" ht="11.25" x14ac:dyDescent="0.25">
      <c r="A21" s="70"/>
      <c r="B21" s="445"/>
      <c r="C21" s="210" t="s">
        <v>115</v>
      </c>
      <c r="D21" s="207" t="s">
        <v>60</v>
      </c>
      <c r="E21" s="446">
        <v>1.05</v>
      </c>
      <c r="F21" s="447">
        <f t="shared" si="2"/>
        <v>221.34000000000003</v>
      </c>
      <c r="G21" s="448">
        <v>10</v>
      </c>
      <c r="H21" s="208">
        <f t="shared" si="3"/>
        <v>2213.4000000000005</v>
      </c>
      <c r="I21" s="245"/>
      <c r="J21" s="261"/>
      <c r="K21" s="449">
        <f t="shared" si="4"/>
        <v>2213.4000000000005</v>
      </c>
      <c r="L21" s="114"/>
      <c r="M21" s="114"/>
      <c r="O21" s="209"/>
      <c r="P21" s="450"/>
    </row>
    <row r="22" spans="1:16" s="6" customFormat="1" ht="12" thickBot="1" x14ac:dyDescent="0.3">
      <c r="A22" s="340"/>
      <c r="B22" s="453"/>
      <c r="C22" s="454" t="s">
        <v>104</v>
      </c>
      <c r="D22" s="343" t="s">
        <v>52</v>
      </c>
      <c r="E22" s="455">
        <v>1</v>
      </c>
      <c r="F22" s="447">
        <f t="shared" si="2"/>
        <v>210.8</v>
      </c>
      <c r="G22" s="448">
        <v>1</v>
      </c>
      <c r="H22" s="208">
        <f t="shared" si="3"/>
        <v>210.8</v>
      </c>
      <c r="I22" s="336"/>
      <c r="J22" s="431"/>
      <c r="K22" s="449">
        <f t="shared" si="4"/>
        <v>210.8</v>
      </c>
      <c r="L22" s="114"/>
      <c r="M22" s="114"/>
      <c r="O22" s="209"/>
      <c r="P22" s="456"/>
    </row>
    <row r="23" spans="1:16" s="344" customFormat="1" ht="13.15" customHeight="1" x14ac:dyDescent="0.25">
      <c r="A23" s="338">
        <v>3</v>
      </c>
      <c r="B23" s="313"/>
      <c r="C23" s="284" t="s">
        <v>105</v>
      </c>
      <c r="D23" s="262" t="s">
        <v>60</v>
      </c>
      <c r="E23" s="442"/>
      <c r="F23" s="321">
        <f>225.6+316.2+59.9+48.2+242.3+367.5+96.7+281.4</f>
        <v>1637.8000000000002</v>
      </c>
      <c r="G23" s="457"/>
      <c r="H23" s="272"/>
      <c r="I23" s="262">
        <v>7</v>
      </c>
      <c r="J23" s="260">
        <f>F23*I23</f>
        <v>11464.600000000002</v>
      </c>
      <c r="K23" s="200">
        <f>H23+J23</f>
        <v>11464.600000000002</v>
      </c>
      <c r="L23" s="354">
        <f>SUM(K23:K27)</f>
        <v>25475.979000000007</v>
      </c>
      <c r="M23" s="443">
        <f>L23/F23</f>
        <v>15.555000000000001</v>
      </c>
      <c r="O23" s="295"/>
      <c r="P23" s="444"/>
    </row>
    <row r="24" spans="1:16" s="344" customFormat="1" ht="11.25" x14ac:dyDescent="0.25">
      <c r="A24" s="69"/>
      <c r="B24" s="314"/>
      <c r="C24" s="210" t="s">
        <v>102</v>
      </c>
      <c r="D24" s="206" t="s">
        <v>60</v>
      </c>
      <c r="E24" s="446">
        <f>E12</f>
        <v>1.05</v>
      </c>
      <c r="F24" s="447">
        <f>E24*F23</f>
        <v>1719.6900000000003</v>
      </c>
      <c r="G24" s="458">
        <v>5</v>
      </c>
      <c r="H24" s="355">
        <f>G24*F24</f>
        <v>8598.4500000000007</v>
      </c>
      <c r="I24" s="263"/>
      <c r="J24" s="308"/>
      <c r="K24" s="204">
        <f>J24+H24</f>
        <v>8598.4500000000007</v>
      </c>
      <c r="L24" s="114"/>
      <c r="M24" s="114"/>
      <c r="O24" s="423"/>
      <c r="P24" s="452"/>
    </row>
    <row r="25" spans="1:16" s="344" customFormat="1" ht="11.25" x14ac:dyDescent="0.25">
      <c r="A25" s="69"/>
      <c r="B25" s="314"/>
      <c r="C25" s="210" t="s">
        <v>103</v>
      </c>
      <c r="D25" s="263" t="s">
        <v>52</v>
      </c>
      <c r="E25" s="446">
        <v>6</v>
      </c>
      <c r="F25" s="447">
        <f>E25*F23</f>
        <v>9826.8000000000011</v>
      </c>
      <c r="G25" s="458">
        <v>0.5</v>
      </c>
      <c r="H25" s="355">
        <f t="shared" ref="H25:H27" si="5">G25*F25</f>
        <v>4913.4000000000005</v>
      </c>
      <c r="I25" s="263"/>
      <c r="J25" s="308"/>
      <c r="K25" s="204">
        <f t="shared" ref="K25:K27" si="6">J25+H25</f>
        <v>4913.4000000000005</v>
      </c>
      <c r="L25" s="114"/>
      <c r="M25" s="114"/>
      <c r="O25" s="423"/>
      <c r="P25" s="452"/>
    </row>
    <row r="26" spans="1:16" s="6" customFormat="1" ht="11.25" x14ac:dyDescent="0.25">
      <c r="A26" s="70"/>
      <c r="B26" s="281"/>
      <c r="C26" s="352" t="s">
        <v>93</v>
      </c>
      <c r="D26" s="353" t="s">
        <v>56</v>
      </c>
      <c r="E26" s="332">
        <v>3.5000000000000003E-2</v>
      </c>
      <c r="F26" s="242">
        <f>E26*F23</f>
        <v>57.323000000000015</v>
      </c>
      <c r="G26" s="253">
        <v>3</v>
      </c>
      <c r="H26" s="251">
        <f>F26*G26</f>
        <v>171.96900000000005</v>
      </c>
      <c r="I26" s="253"/>
      <c r="J26" s="242"/>
      <c r="K26" s="107">
        <f>H26+J26</f>
        <v>171.96900000000005</v>
      </c>
      <c r="L26" s="115"/>
      <c r="M26" s="115"/>
      <c r="O26" s="151"/>
      <c r="P26" s="213"/>
    </row>
    <row r="27" spans="1:16" s="6" customFormat="1" ht="12" thickBot="1" x14ac:dyDescent="0.3">
      <c r="A27" s="340"/>
      <c r="B27" s="453"/>
      <c r="C27" s="454" t="s">
        <v>104</v>
      </c>
      <c r="D27" s="459" t="s">
        <v>52</v>
      </c>
      <c r="E27" s="460">
        <f>E16</f>
        <v>1</v>
      </c>
      <c r="F27" s="447">
        <f>$F$23*E27</f>
        <v>1637.8000000000002</v>
      </c>
      <c r="G27" s="461">
        <v>0.2</v>
      </c>
      <c r="H27" s="355">
        <f t="shared" si="5"/>
        <v>327.56000000000006</v>
      </c>
      <c r="I27" s="336"/>
      <c r="J27" s="431"/>
      <c r="K27" s="204">
        <f t="shared" si="6"/>
        <v>327.56000000000006</v>
      </c>
      <c r="L27" s="114"/>
      <c r="M27" s="114"/>
      <c r="O27" s="212"/>
      <c r="P27" s="452"/>
    </row>
    <row r="28" spans="1:16" s="344" customFormat="1" ht="14.45" customHeight="1" x14ac:dyDescent="0.25">
      <c r="A28" s="338">
        <v>4</v>
      </c>
      <c r="B28" s="259"/>
      <c r="C28" s="276" t="s">
        <v>126</v>
      </c>
      <c r="D28" s="246" t="s">
        <v>60</v>
      </c>
      <c r="E28" s="244"/>
      <c r="F28" s="241">
        <f>F23</f>
        <v>1637.8000000000002</v>
      </c>
      <c r="G28" s="273"/>
      <c r="H28" s="271"/>
      <c r="I28" s="275">
        <v>5</v>
      </c>
      <c r="J28" s="271">
        <f>F28*I28</f>
        <v>8189.0000000000009</v>
      </c>
      <c r="K28" s="106">
        <f>H28+J28</f>
        <v>8189.0000000000009</v>
      </c>
      <c r="L28" s="354">
        <f>SUM(K28:K31)</f>
        <v>11955.94</v>
      </c>
      <c r="M28" s="354">
        <f>L28/F28</f>
        <v>7.3</v>
      </c>
      <c r="O28" s="145"/>
      <c r="P28" s="216"/>
    </row>
    <row r="29" spans="1:16" s="6" customFormat="1" ht="11.25" x14ac:dyDescent="0.25">
      <c r="A29" s="70"/>
      <c r="B29" s="73"/>
      <c r="C29" s="249" t="s">
        <v>90</v>
      </c>
      <c r="D29" s="247" t="s">
        <v>91</v>
      </c>
      <c r="E29" s="245">
        <f>18/100</f>
        <v>0.18</v>
      </c>
      <c r="F29" s="242">
        <f>E29*F28</f>
        <v>294.80400000000003</v>
      </c>
      <c r="G29" s="253">
        <v>5</v>
      </c>
      <c r="H29" s="251">
        <f>F29*G29</f>
        <v>1474.0200000000002</v>
      </c>
      <c r="I29" s="167"/>
      <c r="J29" s="251"/>
      <c r="K29" s="107">
        <f t="shared" ref="K29:K31" si="7">H29+J29</f>
        <v>1474.0200000000002</v>
      </c>
      <c r="L29" s="115"/>
      <c r="M29" s="115"/>
      <c r="O29" s="151"/>
      <c r="P29" s="213"/>
    </row>
    <row r="30" spans="1:16" s="6" customFormat="1" ht="11.25" x14ac:dyDescent="0.25">
      <c r="A30" s="70"/>
      <c r="B30" s="73"/>
      <c r="C30" s="249" t="s">
        <v>92</v>
      </c>
      <c r="D30" s="247" t="s">
        <v>88</v>
      </c>
      <c r="E30" s="245">
        <v>0.5</v>
      </c>
      <c r="F30" s="242">
        <f>E30*F28</f>
        <v>818.90000000000009</v>
      </c>
      <c r="G30" s="253">
        <v>2</v>
      </c>
      <c r="H30" s="251">
        <f>F30*G30</f>
        <v>1637.8000000000002</v>
      </c>
      <c r="I30" s="167"/>
      <c r="J30" s="251"/>
      <c r="K30" s="107">
        <f t="shared" si="7"/>
        <v>1637.8000000000002</v>
      </c>
      <c r="L30" s="115"/>
      <c r="M30" s="115"/>
      <c r="O30" s="151"/>
      <c r="P30" s="213"/>
    </row>
    <row r="31" spans="1:16" s="6" customFormat="1" ht="12" thickBot="1" x14ac:dyDescent="0.3">
      <c r="A31" s="70"/>
      <c r="B31" s="73"/>
      <c r="C31" s="249" t="s">
        <v>21</v>
      </c>
      <c r="D31" s="247"/>
      <c r="E31" s="245">
        <v>1</v>
      </c>
      <c r="F31" s="242">
        <f>E31*F28</f>
        <v>1637.8000000000002</v>
      </c>
      <c r="G31" s="253">
        <v>0.4</v>
      </c>
      <c r="H31" s="251">
        <f>F31*G31</f>
        <v>655.12000000000012</v>
      </c>
      <c r="I31" s="167"/>
      <c r="J31" s="251"/>
      <c r="K31" s="107">
        <f t="shared" si="7"/>
        <v>655.12000000000012</v>
      </c>
      <c r="L31" s="115"/>
      <c r="M31" s="115"/>
      <c r="O31" s="151"/>
      <c r="P31" s="213"/>
    </row>
    <row r="32" spans="1:16" s="344" customFormat="1" ht="13.9" customHeight="1" x14ac:dyDescent="0.25">
      <c r="A32" s="338">
        <v>5</v>
      </c>
      <c r="B32" s="313"/>
      <c r="C32" s="284" t="s">
        <v>177</v>
      </c>
      <c r="D32" s="262" t="s">
        <v>45</v>
      </c>
      <c r="E32" s="442"/>
      <c r="F32" s="321">
        <v>85.6</v>
      </c>
      <c r="G32" s="457"/>
      <c r="H32" s="272"/>
      <c r="I32" s="262">
        <v>10</v>
      </c>
      <c r="J32" s="260">
        <f>F32*I32</f>
        <v>856</v>
      </c>
      <c r="K32" s="200">
        <f>H32+J32</f>
        <v>856</v>
      </c>
      <c r="L32" s="113">
        <f>SUM(K32:K34)</f>
        <v>1391</v>
      </c>
      <c r="M32" s="113">
        <f>L32/F32</f>
        <v>16.25</v>
      </c>
      <c r="O32" s="295"/>
      <c r="P32" s="444"/>
    </row>
    <row r="33" spans="1:16" s="344" customFormat="1" ht="11.25" x14ac:dyDescent="0.25">
      <c r="A33" s="348"/>
      <c r="B33" s="314"/>
      <c r="C33" s="168" t="s">
        <v>161</v>
      </c>
      <c r="D33" s="206" t="s">
        <v>45</v>
      </c>
      <c r="E33" s="451">
        <v>1.05</v>
      </c>
      <c r="F33" s="447">
        <f>E33*F32</f>
        <v>89.88</v>
      </c>
      <c r="G33" s="458">
        <v>5</v>
      </c>
      <c r="H33" s="355">
        <f t="shared" ref="H33:H34" si="8">G33*F33</f>
        <v>449.4</v>
      </c>
      <c r="I33" s="263"/>
      <c r="J33" s="308"/>
      <c r="K33" s="204">
        <f t="shared" ref="K33:K44" si="9">H33+J33</f>
        <v>449.4</v>
      </c>
      <c r="L33" s="114"/>
      <c r="M33" s="114"/>
      <c r="N33" s="9"/>
      <c r="O33" s="473"/>
      <c r="P33" s="452"/>
    </row>
    <row r="34" spans="1:16" s="344" customFormat="1" ht="12" thickBot="1" x14ac:dyDescent="0.3">
      <c r="A34" s="348"/>
      <c r="B34" s="314"/>
      <c r="C34" s="168" t="s">
        <v>104</v>
      </c>
      <c r="D34" s="206"/>
      <c r="E34" s="451">
        <v>1</v>
      </c>
      <c r="F34" s="447">
        <f>E34*F32</f>
        <v>85.6</v>
      </c>
      <c r="G34" s="458">
        <v>1</v>
      </c>
      <c r="H34" s="355">
        <f t="shared" si="8"/>
        <v>85.6</v>
      </c>
      <c r="I34" s="263"/>
      <c r="J34" s="308"/>
      <c r="K34" s="204">
        <f t="shared" si="9"/>
        <v>85.6</v>
      </c>
      <c r="L34" s="114"/>
      <c r="M34" s="114"/>
      <c r="N34" s="9"/>
      <c r="O34" s="473"/>
      <c r="P34" s="452"/>
    </row>
    <row r="35" spans="1:16" s="344" customFormat="1" ht="16.149999999999999" customHeight="1" x14ac:dyDescent="0.25">
      <c r="A35" s="338">
        <v>6</v>
      </c>
      <c r="B35" s="313"/>
      <c r="C35" s="284" t="s">
        <v>162</v>
      </c>
      <c r="D35" s="262" t="s">
        <v>60</v>
      </c>
      <c r="E35" s="442"/>
      <c r="F35" s="321">
        <f>234.5</f>
        <v>234.5</v>
      </c>
      <c r="G35" s="457"/>
      <c r="H35" s="272"/>
      <c r="I35" s="262">
        <v>10</v>
      </c>
      <c r="J35" s="260">
        <f>F35*I35</f>
        <v>2345</v>
      </c>
      <c r="K35" s="200">
        <f>H35+J35</f>
        <v>2345</v>
      </c>
      <c r="L35" s="113">
        <f>SUM(K35:K37)</f>
        <v>11431.875</v>
      </c>
      <c r="M35" s="113">
        <f>L35/F35</f>
        <v>48.75</v>
      </c>
      <c r="O35" s="295"/>
      <c r="P35" s="444"/>
    </row>
    <row r="36" spans="1:16" s="344" customFormat="1" ht="11.25" x14ac:dyDescent="0.25">
      <c r="A36" s="348"/>
      <c r="B36" s="314"/>
      <c r="C36" s="168" t="s">
        <v>192</v>
      </c>
      <c r="D36" s="206" t="s">
        <v>60</v>
      </c>
      <c r="E36" s="451">
        <v>1.05</v>
      </c>
      <c r="F36" s="447">
        <f>E36*F35</f>
        <v>246.22500000000002</v>
      </c>
      <c r="G36" s="458">
        <v>35</v>
      </c>
      <c r="H36" s="355">
        <f t="shared" ref="H36:H37" si="10">G36*F36</f>
        <v>8617.875</v>
      </c>
      <c r="I36" s="263"/>
      <c r="J36" s="308"/>
      <c r="K36" s="204">
        <f t="shared" ref="K36:K37" si="11">H36+J36</f>
        <v>8617.875</v>
      </c>
      <c r="L36" s="114"/>
      <c r="M36" s="114"/>
      <c r="N36" s="9"/>
      <c r="O36" s="473"/>
      <c r="P36" s="452"/>
    </row>
    <row r="37" spans="1:16" s="344" customFormat="1" ht="12" thickBot="1" x14ac:dyDescent="0.3">
      <c r="A37" s="348"/>
      <c r="B37" s="314"/>
      <c r="C37" s="168" t="s">
        <v>104</v>
      </c>
      <c r="D37" s="206"/>
      <c r="E37" s="451">
        <v>1</v>
      </c>
      <c r="F37" s="447">
        <f>E37*F35</f>
        <v>234.5</v>
      </c>
      <c r="G37" s="458">
        <v>2</v>
      </c>
      <c r="H37" s="355">
        <f t="shared" si="10"/>
        <v>469</v>
      </c>
      <c r="I37" s="263"/>
      <c r="J37" s="308"/>
      <c r="K37" s="204">
        <f t="shared" si="11"/>
        <v>469</v>
      </c>
      <c r="L37" s="114"/>
      <c r="M37" s="114"/>
      <c r="N37" s="9"/>
      <c r="O37" s="473"/>
      <c r="P37" s="452"/>
    </row>
    <row r="38" spans="1:16" s="344" customFormat="1" ht="15.75" customHeight="1" x14ac:dyDescent="0.25">
      <c r="A38" s="338">
        <v>7</v>
      </c>
      <c r="B38" s="313"/>
      <c r="C38" s="284" t="s">
        <v>160</v>
      </c>
      <c r="D38" s="262" t="s">
        <v>60</v>
      </c>
      <c r="E38" s="442"/>
      <c r="F38" s="321">
        <v>623.79999999999995</v>
      </c>
      <c r="G38" s="457"/>
      <c r="H38" s="272"/>
      <c r="I38" s="262">
        <v>25</v>
      </c>
      <c r="J38" s="260">
        <f>F38*I38</f>
        <v>15594.999999999998</v>
      </c>
      <c r="K38" s="200">
        <f t="shared" si="9"/>
        <v>15594.999999999998</v>
      </c>
      <c r="L38" s="113">
        <f>SUM(K38:K40)</f>
        <v>69865.599999999991</v>
      </c>
      <c r="M38" s="113">
        <f>L38/F38</f>
        <v>112</v>
      </c>
      <c r="N38" s="9"/>
      <c r="O38" s="295"/>
      <c r="P38" s="444"/>
    </row>
    <row r="39" spans="1:16" s="344" customFormat="1" ht="11.25" x14ac:dyDescent="0.25">
      <c r="A39" s="348"/>
      <c r="B39" s="314"/>
      <c r="C39" s="168" t="s">
        <v>123</v>
      </c>
      <c r="D39" s="206" t="s">
        <v>60</v>
      </c>
      <c r="E39" s="451">
        <v>1.05</v>
      </c>
      <c r="F39" s="447">
        <f>E39*F38</f>
        <v>654.99</v>
      </c>
      <c r="G39" s="458">
        <v>80</v>
      </c>
      <c r="H39" s="355">
        <f>G39*F39</f>
        <v>52399.199999999997</v>
      </c>
      <c r="I39" s="263"/>
      <c r="J39" s="308"/>
      <c r="K39" s="204">
        <f t="shared" si="9"/>
        <v>52399.199999999997</v>
      </c>
      <c r="L39" s="114"/>
      <c r="M39" s="114"/>
      <c r="N39" s="9"/>
      <c r="O39" s="473"/>
      <c r="P39" s="452"/>
    </row>
    <row r="40" spans="1:16" s="344" customFormat="1" ht="12" thickBot="1" x14ac:dyDescent="0.3">
      <c r="A40" s="348"/>
      <c r="B40" s="314"/>
      <c r="C40" s="168" t="s">
        <v>104</v>
      </c>
      <c r="D40" s="206"/>
      <c r="E40" s="451">
        <v>1</v>
      </c>
      <c r="F40" s="447">
        <f>E40*F38</f>
        <v>623.79999999999995</v>
      </c>
      <c r="G40" s="458">
        <v>3</v>
      </c>
      <c r="H40" s="355">
        <f>G40*F40</f>
        <v>1871.3999999999999</v>
      </c>
      <c r="I40" s="263"/>
      <c r="J40" s="308"/>
      <c r="K40" s="204">
        <f t="shared" si="9"/>
        <v>1871.3999999999999</v>
      </c>
      <c r="L40" s="114"/>
      <c r="M40" s="114"/>
      <c r="N40" s="9"/>
      <c r="O40" s="473"/>
      <c r="P40" s="452"/>
    </row>
    <row r="41" spans="1:16" s="344" customFormat="1" ht="15" customHeight="1" x14ac:dyDescent="0.25">
      <c r="A41" s="338">
        <v>8</v>
      </c>
      <c r="B41" s="313"/>
      <c r="C41" s="284" t="s">
        <v>120</v>
      </c>
      <c r="D41" s="262" t="s">
        <v>52</v>
      </c>
      <c r="E41" s="319"/>
      <c r="F41" s="321">
        <v>1</v>
      </c>
      <c r="G41" s="457"/>
      <c r="H41" s="272"/>
      <c r="I41" s="262">
        <v>1000</v>
      </c>
      <c r="J41" s="260">
        <f>F41*I41</f>
        <v>1000</v>
      </c>
      <c r="K41" s="200">
        <f t="shared" si="9"/>
        <v>1000</v>
      </c>
      <c r="L41" s="113">
        <f>SUM(K41:K45)</f>
        <v>2800</v>
      </c>
      <c r="M41" s="113">
        <f>L41/F41</f>
        <v>2800</v>
      </c>
      <c r="N41" s="9"/>
      <c r="O41" s="187"/>
      <c r="P41" s="220"/>
    </row>
    <row r="42" spans="1:16" s="347" customFormat="1" ht="11.25" x14ac:dyDescent="0.25">
      <c r="A42" s="342"/>
      <c r="B42" s="315"/>
      <c r="C42" s="317" t="s">
        <v>163</v>
      </c>
      <c r="D42" s="263" t="s">
        <v>52</v>
      </c>
      <c r="E42" s="320">
        <v>1</v>
      </c>
      <c r="F42" s="447">
        <f>E42*F41</f>
        <v>1</v>
      </c>
      <c r="G42" s="462">
        <v>500</v>
      </c>
      <c r="H42" s="482">
        <f>G42*F42</f>
        <v>500</v>
      </c>
      <c r="I42" s="464">
        <f>P42/$K$4</f>
        <v>0</v>
      </c>
      <c r="J42" s="463">
        <f>I42*F42</f>
        <v>0</v>
      </c>
      <c r="K42" s="465">
        <f t="shared" ref="K42" si="12">H42+J42</f>
        <v>500</v>
      </c>
      <c r="L42" s="466"/>
      <c r="M42" s="466"/>
      <c r="N42" s="9"/>
      <c r="O42" s="217"/>
      <c r="P42" s="221"/>
    </row>
    <row r="43" spans="1:16" s="347" customFormat="1" ht="11.25" x14ac:dyDescent="0.25">
      <c r="A43" s="342"/>
      <c r="B43" s="315"/>
      <c r="C43" s="317" t="s">
        <v>124</v>
      </c>
      <c r="D43" s="263" t="s">
        <v>52</v>
      </c>
      <c r="E43" s="320">
        <v>1</v>
      </c>
      <c r="F43" s="447">
        <f>F41*E43</f>
        <v>1</v>
      </c>
      <c r="G43" s="462">
        <v>500</v>
      </c>
      <c r="H43" s="482">
        <f>G43*F43</f>
        <v>500</v>
      </c>
      <c r="I43" s="464">
        <f>P43/$K$4</f>
        <v>0</v>
      </c>
      <c r="J43" s="463">
        <f>I43*F43</f>
        <v>0</v>
      </c>
      <c r="K43" s="465">
        <f t="shared" si="9"/>
        <v>500</v>
      </c>
      <c r="L43" s="466"/>
      <c r="M43" s="466"/>
      <c r="N43" s="9"/>
      <c r="O43" s="217"/>
      <c r="P43" s="221"/>
    </row>
    <row r="44" spans="1:16" s="347" customFormat="1" ht="11.25" x14ac:dyDescent="0.25">
      <c r="A44" s="342"/>
      <c r="B44" s="315"/>
      <c r="C44" s="317" t="s">
        <v>125</v>
      </c>
      <c r="D44" s="263" t="s">
        <v>52</v>
      </c>
      <c r="E44" s="320">
        <v>2</v>
      </c>
      <c r="F44" s="369">
        <f>E44*F41</f>
        <v>2</v>
      </c>
      <c r="G44" s="462">
        <v>300</v>
      </c>
      <c r="H44" s="482">
        <f>G44*F44</f>
        <v>600</v>
      </c>
      <c r="I44" s="464">
        <f>P44/$K$4</f>
        <v>0</v>
      </c>
      <c r="J44" s="463">
        <f t="shared" ref="J44" si="13">I44*F44</f>
        <v>0</v>
      </c>
      <c r="K44" s="465">
        <f t="shared" si="9"/>
        <v>600</v>
      </c>
      <c r="L44" s="466"/>
      <c r="M44" s="466"/>
      <c r="N44" s="9"/>
      <c r="O44" s="502"/>
      <c r="P44" s="221"/>
    </row>
    <row r="45" spans="1:16" s="347" customFormat="1" ht="12" thickBot="1" x14ac:dyDescent="0.3">
      <c r="A45" s="161"/>
      <c r="B45" s="316"/>
      <c r="C45" s="318" t="s">
        <v>125</v>
      </c>
      <c r="D45" s="336" t="s">
        <v>52</v>
      </c>
      <c r="E45" s="474">
        <v>1</v>
      </c>
      <c r="F45" s="501">
        <v>1</v>
      </c>
      <c r="G45" s="476">
        <v>200</v>
      </c>
      <c r="H45" s="498">
        <f>G45*F45</f>
        <v>200</v>
      </c>
      <c r="I45" s="499">
        <f>P45/$K$4</f>
        <v>0</v>
      </c>
      <c r="J45" s="500">
        <f t="shared" ref="J45" si="14">I45*F45</f>
        <v>0</v>
      </c>
      <c r="K45" s="477">
        <f t="shared" ref="K45" si="15">H45+J45</f>
        <v>200</v>
      </c>
      <c r="L45" s="478"/>
      <c r="M45" s="478"/>
      <c r="N45" s="467"/>
      <c r="O45" s="479"/>
      <c r="P45" s="480"/>
    </row>
    <row r="46" spans="1:16" s="11" customFormat="1" ht="16.5" thickBot="1" x14ac:dyDescent="0.3">
      <c r="A46" s="6"/>
      <c r="B46" s="55"/>
      <c r="C46" s="6"/>
      <c r="D46" s="6"/>
      <c r="E46" s="6"/>
      <c r="F46" s="337"/>
      <c r="G46" s="28"/>
      <c r="H46" s="481">
        <f>SUM(H11:H45)</f>
        <v>99057.013999999996</v>
      </c>
      <c r="I46" s="430"/>
      <c r="J46" s="481">
        <f>SUM(J11:J45)</f>
        <v>44357.1</v>
      </c>
      <c r="K46" s="141"/>
      <c r="L46" s="110"/>
      <c r="M46" s="110"/>
      <c r="O46" s="468"/>
      <c r="P46" s="468"/>
    </row>
    <row r="47" spans="1:16" s="11" customFormat="1" ht="16.5" thickBot="1" x14ac:dyDescent="0.3">
      <c r="A47" s="6"/>
      <c r="B47" s="55"/>
      <c r="C47" s="6"/>
      <c r="D47" s="6"/>
      <c r="E47" s="6"/>
      <c r="F47" s="337"/>
      <c r="G47" s="17"/>
      <c r="H47" s="62" t="s">
        <v>106</v>
      </c>
      <c r="I47" s="63">
        <v>0.02</v>
      </c>
      <c r="J47" s="18"/>
      <c r="K47" s="373">
        <f>I47*H46</f>
        <v>1981.1402799999998</v>
      </c>
      <c r="L47" s="110"/>
      <c r="M47" s="110"/>
      <c r="O47" s="468"/>
      <c r="P47" s="468"/>
    </row>
    <row r="48" spans="1:16" s="11" customFormat="1" ht="16.899999999999999" customHeight="1" thickBot="1" x14ac:dyDescent="0.3">
      <c r="A48" s="55"/>
      <c r="B48" s="55"/>
      <c r="C48" s="6"/>
      <c r="D48" s="6"/>
      <c r="E48" s="6"/>
      <c r="F48" s="337"/>
      <c r="G48" s="28"/>
      <c r="H48" s="29"/>
      <c r="I48" s="30"/>
      <c r="J48" s="29"/>
      <c r="K48" s="374"/>
      <c r="L48" s="110"/>
      <c r="M48" s="110"/>
      <c r="O48" s="468"/>
      <c r="P48" s="468"/>
    </row>
    <row r="49" spans="1:16" s="11" customFormat="1" ht="16.5" thickBot="1" x14ac:dyDescent="0.3">
      <c r="A49" s="55"/>
      <c r="B49" s="55"/>
      <c r="C49" s="1"/>
      <c r="D49" s="425"/>
      <c r="E49" s="1"/>
      <c r="F49" s="344"/>
      <c r="G49" s="17"/>
      <c r="H49" s="18" t="s">
        <v>107</v>
      </c>
      <c r="I49" s="19"/>
      <c r="J49" s="18"/>
      <c r="K49" s="373">
        <f>SUM(K11:K48)</f>
        <v>145395.25427999996</v>
      </c>
      <c r="L49" s="110"/>
      <c r="M49" s="110"/>
      <c r="O49" s="468"/>
      <c r="P49" s="468"/>
    </row>
    <row r="50" spans="1:16" s="11" customFormat="1" ht="16.5" thickBot="1" x14ac:dyDescent="0.3">
      <c r="A50" s="55"/>
      <c r="B50" s="55"/>
      <c r="C50" s="1"/>
      <c r="D50" s="425"/>
      <c r="E50" s="1"/>
      <c r="F50" s="344"/>
      <c r="G50" s="31"/>
      <c r="H50" s="32"/>
      <c r="I50" s="33"/>
      <c r="J50" s="32"/>
      <c r="K50" s="375"/>
      <c r="L50" s="110"/>
      <c r="M50" s="110"/>
      <c r="O50" s="468"/>
      <c r="P50" s="468"/>
    </row>
    <row r="51" spans="1:16" s="11" customFormat="1" x14ac:dyDescent="0.25">
      <c r="A51" s="60"/>
      <c r="B51" s="56"/>
      <c r="C51" s="8"/>
      <c r="F51" s="12"/>
      <c r="G51" s="20"/>
      <c r="H51" s="42" t="s">
        <v>99</v>
      </c>
      <c r="I51" s="22">
        <v>0.06</v>
      </c>
      <c r="J51" s="23"/>
      <c r="K51" s="376">
        <f>K49*I51</f>
        <v>8723.7152567999983</v>
      </c>
      <c r="L51" s="110"/>
      <c r="M51" s="110"/>
      <c r="O51" s="468"/>
      <c r="P51" s="468"/>
    </row>
    <row r="52" spans="1:16" s="11" customFormat="1" ht="16.5" thickBot="1" x14ac:dyDescent="0.3">
      <c r="A52" s="60"/>
      <c r="B52" s="56"/>
      <c r="C52" s="8"/>
      <c r="F52" s="12"/>
      <c r="G52" s="14"/>
      <c r="H52" s="40" t="s">
        <v>35</v>
      </c>
      <c r="I52" s="24"/>
      <c r="J52" s="41"/>
      <c r="K52" s="377">
        <f>K49+K51</f>
        <v>154118.96953679997</v>
      </c>
      <c r="L52" s="110"/>
      <c r="M52" s="110"/>
      <c r="O52" s="468"/>
      <c r="P52" s="468"/>
    </row>
    <row r="53" spans="1:16" s="11" customFormat="1" ht="16.5" thickBot="1" x14ac:dyDescent="0.3">
      <c r="A53" s="60"/>
      <c r="B53" s="56"/>
      <c r="C53" s="8"/>
      <c r="F53" s="12"/>
      <c r="G53" s="34"/>
      <c r="H53" s="35"/>
      <c r="I53" s="36"/>
      <c r="J53" s="37"/>
      <c r="K53" s="378"/>
      <c r="L53" s="110"/>
      <c r="M53" s="110"/>
      <c r="O53" s="468"/>
      <c r="P53" s="468"/>
    </row>
    <row r="54" spans="1:16" s="11" customFormat="1" x14ac:dyDescent="0.25">
      <c r="A54" s="60"/>
      <c r="B54" s="56"/>
      <c r="C54" s="8"/>
      <c r="F54" s="12"/>
      <c r="G54" s="25"/>
      <c r="H54" s="42" t="s">
        <v>100</v>
      </c>
      <c r="I54" s="22">
        <v>0.06</v>
      </c>
      <c r="J54" s="23"/>
      <c r="K54" s="376">
        <f>K52*I54</f>
        <v>9247.1381722079968</v>
      </c>
      <c r="L54" s="110"/>
      <c r="M54" s="110"/>
      <c r="O54" s="468"/>
      <c r="P54" s="468"/>
    </row>
    <row r="55" spans="1:16" s="11" customFormat="1" ht="16.5" thickBot="1" x14ac:dyDescent="0.3">
      <c r="A55" s="60"/>
      <c r="B55" s="56"/>
      <c r="C55" s="8"/>
      <c r="F55" s="12"/>
      <c r="G55" s="14"/>
      <c r="H55" s="40" t="s">
        <v>35</v>
      </c>
      <c r="I55" s="26"/>
      <c r="J55" s="41"/>
      <c r="K55" s="377">
        <f>K52+K54</f>
        <v>163366.10770900798</v>
      </c>
      <c r="L55" s="110"/>
      <c r="M55" s="110"/>
      <c r="O55" s="468"/>
      <c r="P55" s="468"/>
    </row>
    <row r="56" spans="1:16" s="11" customFormat="1" ht="16.5" thickBot="1" x14ac:dyDescent="0.3">
      <c r="A56" s="60"/>
      <c r="B56" s="56"/>
      <c r="C56" s="8"/>
      <c r="F56" s="12"/>
      <c r="G56" s="34"/>
      <c r="H56" s="35"/>
      <c r="I56" s="38"/>
      <c r="J56" s="37"/>
      <c r="K56" s="378"/>
      <c r="L56" s="110"/>
      <c r="M56" s="110"/>
      <c r="O56" s="468"/>
      <c r="P56" s="468"/>
    </row>
    <row r="57" spans="1:16" s="11" customFormat="1" x14ac:dyDescent="0.25">
      <c r="A57" s="60"/>
      <c r="B57" s="56"/>
      <c r="C57" s="8"/>
      <c r="F57" s="12"/>
      <c r="G57" s="25"/>
      <c r="H57" s="42" t="s">
        <v>101</v>
      </c>
      <c r="I57" s="22">
        <v>0.02</v>
      </c>
      <c r="J57" s="23"/>
      <c r="K57" s="376">
        <f>K55*I57</f>
        <v>3267.3221541801595</v>
      </c>
      <c r="L57" s="110"/>
      <c r="M57" s="110"/>
      <c r="O57" s="468"/>
      <c r="P57" s="468"/>
    </row>
    <row r="58" spans="1:16" s="8" customFormat="1" ht="16.5" thickBot="1" x14ac:dyDescent="0.3">
      <c r="A58" s="60"/>
      <c r="B58" s="56"/>
      <c r="D58" s="11"/>
      <c r="E58" s="11"/>
      <c r="F58" s="12"/>
      <c r="G58" s="14"/>
      <c r="H58" s="40" t="s">
        <v>35</v>
      </c>
      <c r="I58" s="27"/>
      <c r="J58" s="41"/>
      <c r="K58" s="377">
        <f>K55+K57</f>
        <v>166633.42986318812</v>
      </c>
      <c r="L58" s="103"/>
      <c r="M58" s="103"/>
      <c r="O58" s="468"/>
      <c r="P58" s="468"/>
    </row>
    <row r="59" spans="1:16" s="8" customFormat="1" ht="16.5" thickBot="1" x14ac:dyDescent="0.3">
      <c r="A59" s="60"/>
      <c r="B59" s="56"/>
      <c r="D59" s="11"/>
      <c r="E59" s="11"/>
      <c r="F59" s="12"/>
      <c r="G59" s="34"/>
      <c r="H59" s="35"/>
      <c r="I59" s="39"/>
      <c r="J59" s="37"/>
      <c r="K59" s="378"/>
      <c r="L59" s="103"/>
      <c r="M59" s="103"/>
      <c r="O59" s="468"/>
      <c r="P59" s="468"/>
    </row>
    <row r="60" spans="1:16" s="6" customFormat="1" x14ac:dyDescent="0.25">
      <c r="A60" s="60"/>
      <c r="B60" s="56"/>
      <c r="C60" s="8"/>
      <c r="D60" s="11"/>
      <c r="E60" s="11"/>
      <c r="F60" s="12"/>
      <c r="G60" s="25"/>
      <c r="H60" s="21" t="s">
        <v>50</v>
      </c>
      <c r="I60" s="22">
        <v>0.18</v>
      </c>
      <c r="J60" s="23"/>
      <c r="K60" s="379">
        <f>K58*I60</f>
        <v>29994.01737537386</v>
      </c>
      <c r="L60" s="104"/>
      <c r="M60" s="104"/>
      <c r="O60" s="468"/>
      <c r="P60" s="468"/>
    </row>
    <row r="61" spans="1:16" s="6" customFormat="1" ht="16.5" thickBot="1" x14ac:dyDescent="0.3">
      <c r="A61" s="60"/>
      <c r="B61" s="56"/>
      <c r="C61" s="8"/>
      <c r="D61" s="11"/>
      <c r="E61" s="11"/>
      <c r="F61" s="12"/>
      <c r="G61" s="14"/>
      <c r="H61" s="15" t="s">
        <v>35</v>
      </c>
      <c r="I61" s="132" t="s">
        <v>12</v>
      </c>
      <c r="J61" s="139"/>
      <c r="K61" s="380">
        <f>K58+K60</f>
        <v>196627.44723856199</v>
      </c>
      <c r="L61" s="104"/>
      <c r="M61" s="104"/>
      <c r="O61" s="468"/>
      <c r="P61" s="468"/>
    </row>
    <row r="62" spans="1:16" ht="18" x14ac:dyDescent="0.25">
      <c r="C62" s="547"/>
      <c r="D62" s="547"/>
      <c r="E62" s="547"/>
    </row>
  </sheetData>
  <mergeCells count="14">
    <mergeCell ref="K7:K8"/>
    <mergeCell ref="L7:L8"/>
    <mergeCell ref="M7:M8"/>
    <mergeCell ref="C62:E62"/>
    <mergeCell ref="C1:E1"/>
    <mergeCell ref="A2:C2"/>
    <mergeCell ref="I2:K2"/>
    <mergeCell ref="A3:B3"/>
    <mergeCell ref="A7:A8"/>
    <mergeCell ref="B7:B8"/>
    <mergeCell ref="D7:D8"/>
    <mergeCell ref="E7:F7"/>
    <mergeCell ref="G7:H7"/>
    <mergeCell ref="I7:J7"/>
  </mergeCells>
  <pageMargins left="0.75000000000000011" right="0.75000000000000011" top="1" bottom="1" header="0.5" footer="0.5"/>
  <pageSetup paperSize="9" scale="3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52"/>
  <sheetViews>
    <sheetView tabSelected="1" topLeftCell="A13" zoomScale="85" zoomScaleNormal="85" zoomScalePageLayoutView="115" workbookViewId="0">
      <selection activeCell="D23" sqref="D23"/>
    </sheetView>
  </sheetViews>
  <sheetFormatPr defaultColWidth="11" defaultRowHeight="15.75" x14ac:dyDescent="0.25"/>
  <cols>
    <col min="1" max="1" width="6.5" customWidth="1"/>
    <col min="2" max="2" width="7.625" customWidth="1"/>
    <col min="3" max="3" width="46.25" bestFit="1" customWidth="1"/>
    <col min="4" max="4" width="7.75" customWidth="1"/>
    <col min="10" max="10" width="13.875" customWidth="1"/>
    <col min="11" max="11" width="11.25" bestFit="1" customWidth="1"/>
    <col min="14" max="14" width="5.75" customWidth="1"/>
    <col min="15" max="16" width="11" style="193"/>
  </cols>
  <sheetData>
    <row r="1" spans="1:16" s="6" customFormat="1" ht="18.75" thickBot="1" x14ac:dyDescent="0.3">
      <c r="A1" s="59"/>
      <c r="B1" s="54"/>
      <c r="C1" s="547" t="str">
        <f>TOTAL!A2</f>
        <v>ევექსი ლაბორატორია</v>
      </c>
      <c r="D1" s="547"/>
      <c r="E1" s="547"/>
      <c r="F1" s="344"/>
      <c r="G1" s="1"/>
      <c r="H1" s="344"/>
      <c r="I1" s="162"/>
      <c r="J1" s="163"/>
      <c r="K1" s="162"/>
      <c r="L1" s="344"/>
      <c r="M1" s="344"/>
      <c r="O1" s="178"/>
      <c r="P1" s="178"/>
    </row>
    <row r="2" spans="1:16" s="6" customFormat="1" ht="18.75" thickBot="1" x14ac:dyDescent="0.3">
      <c r="A2" s="584" t="s">
        <v>172</v>
      </c>
      <c r="B2" s="584"/>
      <c r="C2" s="585"/>
      <c r="D2" s="425"/>
      <c r="E2" s="1"/>
      <c r="F2" s="344"/>
      <c r="G2" s="1"/>
      <c r="H2" s="233"/>
      <c r="I2" s="588"/>
      <c r="J2" s="589"/>
      <c r="K2" s="590"/>
      <c r="L2" s="256"/>
      <c r="O2" s="178"/>
      <c r="P2" s="179"/>
    </row>
    <row r="3" spans="1:16" s="6" customFormat="1" ht="22.5" x14ac:dyDescent="0.25">
      <c r="A3" s="572"/>
      <c r="B3" s="572"/>
      <c r="C3" s="43"/>
      <c r="E3" s="43"/>
      <c r="F3" s="43"/>
      <c r="G3" s="43"/>
      <c r="H3" s="234"/>
      <c r="I3" s="7" t="s">
        <v>41</v>
      </c>
      <c r="J3" s="7" t="s">
        <v>42</v>
      </c>
      <c r="K3" s="434" t="s">
        <v>43</v>
      </c>
      <c r="O3" s="178"/>
      <c r="P3" s="179"/>
    </row>
    <row r="4" spans="1:16" s="6" customFormat="1" thickBot="1" x14ac:dyDescent="0.3">
      <c r="A4" s="59"/>
      <c r="B4" s="54"/>
      <c r="C4" s="427"/>
      <c r="D4" s="45"/>
      <c r="E4" s="44"/>
      <c r="F4" s="44"/>
      <c r="G4" s="44"/>
      <c r="H4" s="235"/>
      <c r="I4" s="312">
        <f>K52</f>
        <v>92390.328391296003</v>
      </c>
      <c r="J4" s="311">
        <f>I4*K4</f>
        <v>227280.20784258816</v>
      </c>
      <c r="K4" s="431">
        <f>TOTAL!C17</f>
        <v>2.46</v>
      </c>
      <c r="O4" s="178"/>
      <c r="P4" s="179"/>
    </row>
    <row r="5" spans="1:16" s="6" customFormat="1" x14ac:dyDescent="0.25">
      <c r="A5" s="59"/>
      <c r="B5" s="54"/>
      <c r="C5" s="591"/>
      <c r="D5" s="592"/>
      <c r="E5" s="592"/>
      <c r="F5" s="592"/>
      <c r="G5" s="44"/>
      <c r="H5" s="44"/>
      <c r="I5" s="180"/>
      <c r="J5" s="58"/>
      <c r="K5" s="181"/>
      <c r="O5" s="178"/>
      <c r="P5" s="179"/>
    </row>
    <row r="6" spans="1:16" s="6" customFormat="1" ht="12" thickBot="1" x14ac:dyDescent="0.3">
      <c r="A6" s="59"/>
      <c r="B6" s="54"/>
      <c r="C6" s="1"/>
      <c r="D6" s="425"/>
      <c r="E6" s="425"/>
      <c r="F6" s="3"/>
      <c r="G6" s="425"/>
      <c r="H6" s="3"/>
      <c r="I6" s="425"/>
      <c r="J6" s="344"/>
      <c r="K6" s="8"/>
      <c r="L6" s="9"/>
      <c r="M6" s="9"/>
      <c r="O6" s="182"/>
      <c r="P6" s="182"/>
    </row>
    <row r="7" spans="1:16" s="6" customFormat="1" ht="20.25" customHeight="1" thickBot="1" x14ac:dyDescent="0.3">
      <c r="A7" s="573" t="s">
        <v>0</v>
      </c>
      <c r="B7" s="575"/>
      <c r="C7" s="586" t="s">
        <v>97</v>
      </c>
      <c r="D7" s="577" t="s">
        <v>32</v>
      </c>
      <c r="E7" s="556" t="s">
        <v>28</v>
      </c>
      <c r="F7" s="557"/>
      <c r="G7" s="556" t="s">
        <v>33</v>
      </c>
      <c r="H7" s="557"/>
      <c r="I7" s="556" t="s">
        <v>34</v>
      </c>
      <c r="J7" s="557"/>
      <c r="K7" s="565" t="s">
        <v>35</v>
      </c>
      <c r="L7" s="565" t="s">
        <v>36</v>
      </c>
      <c r="M7" s="565" t="s">
        <v>37</v>
      </c>
      <c r="O7" s="558" t="s">
        <v>94</v>
      </c>
      <c r="P7" s="560" t="s">
        <v>95</v>
      </c>
    </row>
    <row r="8" spans="1:16" s="6" customFormat="1" ht="12" thickBot="1" x14ac:dyDescent="0.3">
      <c r="A8" s="574"/>
      <c r="B8" s="576"/>
      <c r="C8" s="587"/>
      <c r="D8" s="578"/>
      <c r="E8" s="224" t="s">
        <v>38</v>
      </c>
      <c r="F8" s="225" t="s">
        <v>35</v>
      </c>
      <c r="G8" s="224" t="s">
        <v>39</v>
      </c>
      <c r="H8" s="225" t="s">
        <v>35</v>
      </c>
      <c r="I8" s="224" t="s">
        <v>39</v>
      </c>
      <c r="J8" s="225" t="s">
        <v>35</v>
      </c>
      <c r="K8" s="566"/>
      <c r="L8" s="566"/>
      <c r="M8" s="566"/>
      <c r="O8" s="559"/>
      <c r="P8" s="561"/>
    </row>
    <row r="9" spans="1:16" s="6" customFormat="1" ht="12" thickBot="1" x14ac:dyDescent="0.3">
      <c r="A9" s="258" t="s">
        <v>1</v>
      </c>
      <c r="B9" s="265">
        <v>2</v>
      </c>
      <c r="C9" s="223" t="s">
        <v>2</v>
      </c>
      <c r="D9" s="223" t="s">
        <v>3</v>
      </c>
      <c r="E9" s="230" t="s">
        <v>14</v>
      </c>
      <c r="F9" s="223" t="s">
        <v>4</v>
      </c>
      <c r="G9" s="230" t="s">
        <v>5</v>
      </c>
      <c r="H9" s="223" t="s">
        <v>6</v>
      </c>
      <c r="I9" s="230" t="s">
        <v>7</v>
      </c>
      <c r="J9" s="223" t="s">
        <v>8</v>
      </c>
      <c r="K9" s="222" t="s">
        <v>9</v>
      </c>
      <c r="L9" s="222" t="s">
        <v>19</v>
      </c>
      <c r="M9" s="222" t="s">
        <v>17</v>
      </c>
      <c r="O9" s="218" t="s">
        <v>16</v>
      </c>
      <c r="P9" s="296" t="s">
        <v>18</v>
      </c>
    </row>
    <row r="10" spans="1:16" s="6" customFormat="1" ht="12" thickBot="1" x14ac:dyDescent="0.3">
      <c r="A10" s="304"/>
      <c r="B10" s="305"/>
      <c r="C10" s="231"/>
      <c r="D10" s="229"/>
      <c r="E10" s="231"/>
      <c r="F10" s="51"/>
      <c r="G10" s="231"/>
      <c r="H10" s="51"/>
      <c r="I10" s="231"/>
      <c r="J10" s="51"/>
      <c r="K10" s="51"/>
      <c r="L10" s="51"/>
      <c r="M10" s="51"/>
      <c r="O10" s="183"/>
      <c r="P10" s="184"/>
    </row>
    <row r="11" spans="1:16" s="344" customFormat="1" ht="16.149999999999999" customHeight="1" x14ac:dyDescent="0.25">
      <c r="A11" s="338">
        <v>1</v>
      </c>
      <c r="B11" s="469"/>
      <c r="C11" s="435" t="s">
        <v>184</v>
      </c>
      <c r="D11" s="262" t="s">
        <v>52</v>
      </c>
      <c r="E11" s="262"/>
      <c r="F11" s="260">
        <v>1</v>
      </c>
      <c r="G11" s="262"/>
      <c r="H11" s="260"/>
      <c r="I11" s="310">
        <f>P11/$K$4</f>
        <v>0</v>
      </c>
      <c r="J11" s="260">
        <f>F11*I11</f>
        <v>0</v>
      </c>
      <c r="K11" s="436">
        <f t="shared" ref="K11:K13" si="0">H11+J11</f>
        <v>0</v>
      </c>
      <c r="L11" s="437">
        <f>SUM(K11:K13)</f>
        <v>10500</v>
      </c>
      <c r="M11" s="437">
        <f>L11/F11</f>
        <v>10500</v>
      </c>
      <c r="O11" s="186"/>
      <c r="P11" s="187"/>
    </row>
    <row r="12" spans="1:16" s="344" customFormat="1" ht="11.25" x14ac:dyDescent="0.25">
      <c r="A12" s="348"/>
      <c r="B12" s="279"/>
      <c r="C12" s="168" t="s">
        <v>184</v>
      </c>
      <c r="D12" s="206" t="s">
        <v>52</v>
      </c>
      <c r="E12" s="263">
        <v>1</v>
      </c>
      <c r="F12" s="207">
        <f>E12*F11</f>
        <v>1</v>
      </c>
      <c r="G12" s="309">
        <v>10000</v>
      </c>
      <c r="H12" s="308">
        <f>G12*F12</f>
        <v>10000</v>
      </c>
      <c r="I12" s="263"/>
      <c r="J12" s="308"/>
      <c r="K12" s="438">
        <f t="shared" si="0"/>
        <v>10000</v>
      </c>
      <c r="L12" s="339"/>
      <c r="M12" s="339"/>
      <c r="O12" s="188"/>
      <c r="P12" s="189"/>
    </row>
    <row r="13" spans="1:16" s="344" customFormat="1" ht="12" thickBot="1" x14ac:dyDescent="0.3">
      <c r="A13" s="348"/>
      <c r="B13" s="279"/>
      <c r="C13" s="306" t="s">
        <v>21</v>
      </c>
      <c r="D13" s="206"/>
      <c r="E13" s="263">
        <v>1</v>
      </c>
      <c r="F13" s="207">
        <f>E13*F11</f>
        <v>1</v>
      </c>
      <c r="G13" s="309">
        <v>500</v>
      </c>
      <c r="H13" s="308">
        <f>G13*F13</f>
        <v>500</v>
      </c>
      <c r="I13" s="263"/>
      <c r="J13" s="308"/>
      <c r="K13" s="438">
        <f t="shared" si="0"/>
        <v>500</v>
      </c>
      <c r="L13" s="339"/>
      <c r="M13" s="339"/>
      <c r="O13" s="188"/>
      <c r="P13" s="189"/>
    </row>
    <row r="14" spans="1:16" s="344" customFormat="1" ht="16.149999999999999" customHeight="1" x14ac:dyDescent="0.25">
      <c r="A14" s="338">
        <v>2</v>
      </c>
      <c r="B14" s="469"/>
      <c r="C14" s="435" t="s">
        <v>116</v>
      </c>
      <c r="D14" s="262" t="s">
        <v>52</v>
      </c>
      <c r="E14" s="262"/>
      <c r="F14" s="260">
        <v>20</v>
      </c>
      <c r="G14" s="262"/>
      <c r="H14" s="260"/>
      <c r="I14" s="310">
        <v>40</v>
      </c>
      <c r="J14" s="260">
        <f>F14*I14</f>
        <v>800</v>
      </c>
      <c r="K14" s="436">
        <f t="shared" ref="K14:K19" si="1">H14+J14</f>
        <v>800</v>
      </c>
      <c r="L14" s="437">
        <f>SUM(K14:K16)</f>
        <v>3800</v>
      </c>
      <c r="M14" s="437">
        <f>L14/F14</f>
        <v>190</v>
      </c>
      <c r="O14" s="186"/>
      <c r="P14" s="187"/>
    </row>
    <row r="15" spans="1:16" s="344" customFormat="1" ht="11.25" x14ac:dyDescent="0.25">
      <c r="A15" s="348"/>
      <c r="B15" s="279"/>
      <c r="C15" s="168" t="s">
        <v>185</v>
      </c>
      <c r="D15" s="206" t="s">
        <v>52</v>
      </c>
      <c r="E15" s="263">
        <v>1</v>
      </c>
      <c r="F15" s="207">
        <f>E15*F14</f>
        <v>20</v>
      </c>
      <c r="G15" s="309">
        <v>120</v>
      </c>
      <c r="H15" s="308">
        <f>G15*F15</f>
        <v>2400</v>
      </c>
      <c r="I15" s="263"/>
      <c r="J15" s="308"/>
      <c r="K15" s="438">
        <f t="shared" si="1"/>
        <v>2400</v>
      </c>
      <c r="L15" s="339"/>
      <c r="M15" s="339"/>
      <c r="O15" s="188"/>
      <c r="P15" s="189"/>
    </row>
    <row r="16" spans="1:16" s="344" customFormat="1" ht="12" thickBot="1" x14ac:dyDescent="0.3">
      <c r="A16" s="348"/>
      <c r="B16" s="279"/>
      <c r="C16" s="306" t="s">
        <v>21</v>
      </c>
      <c r="D16" s="206"/>
      <c r="E16" s="263">
        <v>1</v>
      </c>
      <c r="F16" s="207">
        <f>E16*F14</f>
        <v>20</v>
      </c>
      <c r="G16" s="309">
        <v>30</v>
      </c>
      <c r="H16" s="308">
        <f>G16*F16</f>
        <v>600</v>
      </c>
      <c r="I16" s="263"/>
      <c r="J16" s="308"/>
      <c r="K16" s="438">
        <f t="shared" si="1"/>
        <v>600</v>
      </c>
      <c r="L16" s="339"/>
      <c r="M16" s="339"/>
      <c r="O16" s="188"/>
      <c r="P16" s="189"/>
    </row>
    <row r="17" spans="1:16" s="344" customFormat="1" ht="16.149999999999999" customHeight="1" x14ac:dyDescent="0.25">
      <c r="A17" s="338">
        <v>3</v>
      </c>
      <c r="B17" s="469"/>
      <c r="C17" s="435" t="s">
        <v>178</v>
      </c>
      <c r="D17" s="262" t="s">
        <v>52</v>
      </c>
      <c r="E17" s="262"/>
      <c r="F17" s="260">
        <v>81</v>
      </c>
      <c r="G17" s="262"/>
      <c r="H17" s="260"/>
      <c r="I17" s="310">
        <v>40</v>
      </c>
      <c r="J17" s="260">
        <f>F17*I17</f>
        <v>3240</v>
      </c>
      <c r="K17" s="436">
        <f t="shared" si="1"/>
        <v>3240</v>
      </c>
      <c r="L17" s="437">
        <f>SUM(K17:K19)</f>
        <v>14580</v>
      </c>
      <c r="M17" s="437">
        <f>L17/F17</f>
        <v>180</v>
      </c>
      <c r="O17" s="186"/>
      <c r="P17" s="187"/>
    </row>
    <row r="18" spans="1:16" s="344" customFormat="1" ht="11.25" x14ac:dyDescent="0.25">
      <c r="A18" s="348"/>
      <c r="B18" s="280"/>
      <c r="C18" s="168" t="s">
        <v>185</v>
      </c>
      <c r="D18" s="206" t="s">
        <v>52</v>
      </c>
      <c r="E18" s="263">
        <v>1</v>
      </c>
      <c r="F18" s="207">
        <f>E18*F17</f>
        <v>81</v>
      </c>
      <c r="G18" s="309">
        <v>120</v>
      </c>
      <c r="H18" s="308">
        <f>G18*F18</f>
        <v>9720</v>
      </c>
      <c r="I18" s="263"/>
      <c r="J18" s="308"/>
      <c r="K18" s="438">
        <f t="shared" si="1"/>
        <v>9720</v>
      </c>
      <c r="L18" s="339"/>
      <c r="M18" s="339"/>
      <c r="O18" s="188"/>
      <c r="P18" s="189"/>
    </row>
    <row r="19" spans="1:16" s="344" customFormat="1" ht="12" thickBot="1" x14ac:dyDescent="0.3">
      <c r="A19" s="348"/>
      <c r="B19" s="280"/>
      <c r="C19" s="306" t="s">
        <v>21</v>
      </c>
      <c r="D19" s="206"/>
      <c r="E19" s="263">
        <v>1</v>
      </c>
      <c r="F19" s="207">
        <f>E19*F17</f>
        <v>81</v>
      </c>
      <c r="G19" s="309">
        <v>20</v>
      </c>
      <c r="H19" s="308">
        <f>G19*F19</f>
        <v>1620</v>
      </c>
      <c r="I19" s="263"/>
      <c r="J19" s="308"/>
      <c r="K19" s="438">
        <f t="shared" si="1"/>
        <v>1620</v>
      </c>
      <c r="L19" s="339"/>
      <c r="M19" s="339"/>
      <c r="O19" s="188"/>
      <c r="P19" s="189"/>
    </row>
    <row r="20" spans="1:16" s="344" customFormat="1" ht="16.149999999999999" customHeight="1" x14ac:dyDescent="0.25">
      <c r="A20" s="338">
        <v>4</v>
      </c>
      <c r="B20" s="469"/>
      <c r="C20" s="435" t="s">
        <v>117</v>
      </c>
      <c r="D20" s="262" t="s">
        <v>52</v>
      </c>
      <c r="E20" s="262"/>
      <c r="F20" s="260">
        <v>4</v>
      </c>
      <c r="G20" s="262"/>
      <c r="H20" s="260"/>
      <c r="I20" s="310">
        <v>60</v>
      </c>
      <c r="J20" s="260">
        <f>F20*I20</f>
        <v>240</v>
      </c>
      <c r="K20" s="436">
        <f t="shared" ref="K20:K22" si="2">H20+J20</f>
        <v>240</v>
      </c>
      <c r="L20" s="437">
        <f>SUM(K20:K22)</f>
        <v>960</v>
      </c>
      <c r="M20" s="437">
        <f>L20/F20</f>
        <v>240</v>
      </c>
      <c r="O20" s="186"/>
      <c r="P20" s="187"/>
    </row>
    <row r="21" spans="1:16" s="344" customFormat="1" ht="11.25" x14ac:dyDescent="0.25">
      <c r="A21" s="348"/>
      <c r="B21" s="280"/>
      <c r="C21" s="168" t="s">
        <v>185</v>
      </c>
      <c r="D21" s="206" t="s">
        <v>52</v>
      </c>
      <c r="E21" s="263">
        <v>1</v>
      </c>
      <c r="F21" s="207">
        <f>E21*F20</f>
        <v>4</v>
      </c>
      <c r="G21" s="309">
        <v>160</v>
      </c>
      <c r="H21" s="308">
        <f>G21*F21</f>
        <v>640</v>
      </c>
      <c r="I21" s="263"/>
      <c r="J21" s="308"/>
      <c r="K21" s="438">
        <f t="shared" si="2"/>
        <v>640</v>
      </c>
      <c r="L21" s="339"/>
      <c r="M21" s="339"/>
      <c r="O21" s="188"/>
      <c r="P21" s="189"/>
    </row>
    <row r="22" spans="1:16" s="344" customFormat="1" ht="12" thickBot="1" x14ac:dyDescent="0.3">
      <c r="A22" s="348"/>
      <c r="B22" s="348"/>
      <c r="C22" s="306" t="s">
        <v>21</v>
      </c>
      <c r="D22" s="206"/>
      <c r="E22" s="263">
        <v>1</v>
      </c>
      <c r="F22" s="207">
        <f>E22*F20</f>
        <v>4</v>
      </c>
      <c r="G22" s="309">
        <v>20</v>
      </c>
      <c r="H22" s="308">
        <f>G22*F22</f>
        <v>80</v>
      </c>
      <c r="I22" s="263"/>
      <c r="J22" s="308"/>
      <c r="K22" s="438">
        <f t="shared" si="2"/>
        <v>80</v>
      </c>
      <c r="L22" s="339"/>
      <c r="M22" s="339"/>
      <c r="N22" s="9"/>
      <c r="O22" s="188"/>
      <c r="P22" s="189"/>
    </row>
    <row r="23" spans="1:16" s="344" customFormat="1" ht="16.149999999999999" customHeight="1" x14ac:dyDescent="0.25">
      <c r="A23" s="338">
        <v>5</v>
      </c>
      <c r="B23" s="338"/>
      <c r="C23" s="435" t="s">
        <v>179</v>
      </c>
      <c r="D23" s="262" t="s">
        <v>52</v>
      </c>
      <c r="E23" s="262"/>
      <c r="F23" s="260">
        <v>31</v>
      </c>
      <c r="G23" s="262"/>
      <c r="H23" s="260"/>
      <c r="I23" s="310">
        <v>70</v>
      </c>
      <c r="J23" s="260">
        <f>F23*I23</f>
        <v>2170</v>
      </c>
      <c r="K23" s="436">
        <f t="shared" ref="K23:K25" si="3">H23+J23</f>
        <v>2170</v>
      </c>
      <c r="L23" s="437">
        <f>SUM(K23:K25)</f>
        <v>8990</v>
      </c>
      <c r="M23" s="437">
        <f>L23/F23</f>
        <v>290</v>
      </c>
      <c r="N23" s="9"/>
      <c r="O23" s="186"/>
      <c r="P23" s="187"/>
    </row>
    <row r="24" spans="1:16" s="344" customFormat="1" ht="11.25" x14ac:dyDescent="0.25">
      <c r="A24" s="348"/>
      <c r="B24" s="348"/>
      <c r="C24" s="168" t="s">
        <v>185</v>
      </c>
      <c r="D24" s="206" t="s">
        <v>52</v>
      </c>
      <c r="E24" s="263">
        <v>1</v>
      </c>
      <c r="F24" s="207">
        <f>E24*F23</f>
        <v>31</v>
      </c>
      <c r="G24" s="309">
        <v>200</v>
      </c>
      <c r="H24" s="308">
        <f>G24*F24</f>
        <v>6200</v>
      </c>
      <c r="I24" s="263"/>
      <c r="J24" s="308"/>
      <c r="K24" s="438">
        <f t="shared" si="3"/>
        <v>6200</v>
      </c>
      <c r="L24" s="339"/>
      <c r="M24" s="339"/>
      <c r="N24" s="9"/>
      <c r="O24" s="188"/>
      <c r="P24" s="189"/>
    </row>
    <row r="25" spans="1:16" s="344" customFormat="1" ht="12" thickBot="1" x14ac:dyDescent="0.3">
      <c r="A25" s="348"/>
      <c r="B25" s="348"/>
      <c r="C25" s="306" t="s">
        <v>21</v>
      </c>
      <c r="D25" s="206"/>
      <c r="E25" s="263">
        <v>1</v>
      </c>
      <c r="F25" s="207">
        <f>E25*F23</f>
        <v>31</v>
      </c>
      <c r="G25" s="309">
        <v>20</v>
      </c>
      <c r="H25" s="308">
        <f>G25*F25</f>
        <v>620</v>
      </c>
      <c r="I25" s="263"/>
      <c r="J25" s="308"/>
      <c r="K25" s="438">
        <f t="shared" si="3"/>
        <v>620</v>
      </c>
      <c r="L25" s="339"/>
      <c r="M25" s="339"/>
      <c r="N25" s="9"/>
      <c r="O25" s="188"/>
      <c r="P25" s="189"/>
    </row>
    <row r="26" spans="1:16" s="344" customFormat="1" ht="16.149999999999999" customHeight="1" x14ac:dyDescent="0.25">
      <c r="A26" s="338">
        <v>6</v>
      </c>
      <c r="B26" s="338"/>
      <c r="C26" s="435" t="s">
        <v>181</v>
      </c>
      <c r="D26" s="262" t="s">
        <v>52</v>
      </c>
      <c r="E26" s="262"/>
      <c r="F26" s="260">
        <v>1</v>
      </c>
      <c r="G26" s="262"/>
      <c r="H26" s="260"/>
      <c r="I26" s="310">
        <v>120</v>
      </c>
      <c r="J26" s="260">
        <f>F26*I26</f>
        <v>120</v>
      </c>
      <c r="K26" s="436">
        <f t="shared" ref="K26:K29" si="4">H26+J26</f>
        <v>120</v>
      </c>
      <c r="L26" s="437">
        <f>SUM(K26:K29)</f>
        <v>870</v>
      </c>
      <c r="M26" s="437">
        <f>L26/F26</f>
        <v>870</v>
      </c>
      <c r="N26" s="9"/>
      <c r="O26" s="186"/>
      <c r="P26" s="187"/>
    </row>
    <row r="27" spans="1:16" s="344" customFormat="1" ht="11.25" x14ac:dyDescent="0.25">
      <c r="A27" s="348"/>
      <c r="B27" s="348"/>
      <c r="C27" s="168" t="s">
        <v>182</v>
      </c>
      <c r="D27" s="206" t="s">
        <v>52</v>
      </c>
      <c r="E27" s="263">
        <v>1</v>
      </c>
      <c r="F27" s="207">
        <f>E27*F26</f>
        <v>1</v>
      </c>
      <c r="G27" s="309">
        <v>600</v>
      </c>
      <c r="H27" s="308">
        <f>G27*F27</f>
        <v>600</v>
      </c>
      <c r="I27" s="263"/>
      <c r="J27" s="308"/>
      <c r="K27" s="438">
        <f t="shared" si="4"/>
        <v>600</v>
      </c>
      <c r="L27" s="339"/>
      <c r="M27" s="339"/>
      <c r="N27" s="9"/>
      <c r="O27" s="188"/>
      <c r="P27" s="189"/>
    </row>
    <row r="28" spans="1:16" s="344" customFormat="1" ht="11.25" x14ac:dyDescent="0.25">
      <c r="A28" s="348"/>
      <c r="B28" s="348"/>
      <c r="C28" s="168" t="s">
        <v>119</v>
      </c>
      <c r="D28" s="206" t="s">
        <v>52</v>
      </c>
      <c r="E28" s="263">
        <v>1</v>
      </c>
      <c r="F28" s="207">
        <f>E28*F26</f>
        <v>1</v>
      </c>
      <c r="G28" s="309">
        <v>100</v>
      </c>
      <c r="H28" s="308">
        <f>G28*F28</f>
        <v>100</v>
      </c>
      <c r="I28" s="263"/>
      <c r="J28" s="308"/>
      <c r="K28" s="438">
        <f t="shared" ref="K28" si="5">H28+J28</f>
        <v>100</v>
      </c>
      <c r="L28" s="339"/>
      <c r="M28" s="339"/>
      <c r="N28" s="9"/>
      <c r="O28" s="188"/>
      <c r="P28" s="189"/>
    </row>
    <row r="29" spans="1:16" s="344" customFormat="1" ht="12" thickBot="1" x14ac:dyDescent="0.3">
      <c r="A29" s="348"/>
      <c r="B29" s="348"/>
      <c r="C29" s="306" t="s">
        <v>21</v>
      </c>
      <c r="D29" s="206"/>
      <c r="E29" s="263">
        <v>1</v>
      </c>
      <c r="F29" s="207">
        <f>E29*F26</f>
        <v>1</v>
      </c>
      <c r="G29" s="309">
        <v>50</v>
      </c>
      <c r="H29" s="308">
        <f>G29*F29</f>
        <v>50</v>
      </c>
      <c r="I29" s="263"/>
      <c r="J29" s="308"/>
      <c r="K29" s="438">
        <f t="shared" si="4"/>
        <v>50</v>
      </c>
      <c r="L29" s="339"/>
      <c r="M29" s="339"/>
      <c r="N29" s="9"/>
      <c r="O29" s="188"/>
      <c r="P29" s="189"/>
    </row>
    <row r="30" spans="1:16" s="344" customFormat="1" ht="16.149999999999999" customHeight="1" x14ac:dyDescent="0.25">
      <c r="A30" s="338">
        <v>7</v>
      </c>
      <c r="B30" s="338"/>
      <c r="C30" s="435" t="s">
        <v>183</v>
      </c>
      <c r="D30" s="262" t="s">
        <v>52</v>
      </c>
      <c r="E30" s="262"/>
      <c r="F30" s="260">
        <v>27</v>
      </c>
      <c r="G30" s="262"/>
      <c r="H30" s="260"/>
      <c r="I30" s="310">
        <v>120</v>
      </c>
      <c r="J30" s="260">
        <f>F30*I30</f>
        <v>3240</v>
      </c>
      <c r="K30" s="436">
        <f t="shared" ref="K30:K33" si="6">H30+J30</f>
        <v>3240</v>
      </c>
      <c r="L30" s="437">
        <f>SUM(K30:K33)</f>
        <v>23490</v>
      </c>
      <c r="M30" s="437">
        <f>L30/F30</f>
        <v>870</v>
      </c>
      <c r="N30" s="9"/>
      <c r="O30" s="186"/>
      <c r="P30" s="187"/>
    </row>
    <row r="31" spans="1:16" s="344" customFormat="1" ht="11.25" x14ac:dyDescent="0.25">
      <c r="A31" s="348"/>
      <c r="B31" s="348"/>
      <c r="C31" s="168" t="s">
        <v>118</v>
      </c>
      <c r="D31" s="206" t="s">
        <v>52</v>
      </c>
      <c r="E31" s="263">
        <v>1</v>
      </c>
      <c r="F31" s="207">
        <f>E31*F30</f>
        <v>27</v>
      </c>
      <c r="G31" s="309">
        <v>600</v>
      </c>
      <c r="H31" s="308">
        <f>G31*F31</f>
        <v>16200</v>
      </c>
      <c r="I31" s="263"/>
      <c r="J31" s="308"/>
      <c r="K31" s="438">
        <f t="shared" si="6"/>
        <v>16200</v>
      </c>
      <c r="L31" s="339"/>
      <c r="M31" s="339"/>
      <c r="N31" s="9"/>
      <c r="O31" s="188"/>
      <c r="P31" s="189"/>
    </row>
    <row r="32" spans="1:16" s="344" customFormat="1" ht="11.25" x14ac:dyDescent="0.25">
      <c r="A32" s="348"/>
      <c r="B32" s="348"/>
      <c r="C32" s="168" t="s">
        <v>119</v>
      </c>
      <c r="D32" s="206" t="s">
        <v>52</v>
      </c>
      <c r="E32" s="263">
        <v>1</v>
      </c>
      <c r="F32" s="207">
        <f>E32*F30</f>
        <v>27</v>
      </c>
      <c r="G32" s="309">
        <v>100</v>
      </c>
      <c r="H32" s="308">
        <f>G32*F32</f>
        <v>2700</v>
      </c>
      <c r="I32" s="263"/>
      <c r="J32" s="308"/>
      <c r="K32" s="438">
        <f t="shared" si="6"/>
        <v>2700</v>
      </c>
      <c r="L32" s="339"/>
      <c r="M32" s="339"/>
      <c r="N32" s="9"/>
      <c r="O32" s="188"/>
      <c r="P32" s="189"/>
    </row>
    <row r="33" spans="1:16" s="344" customFormat="1" ht="12" thickBot="1" x14ac:dyDescent="0.3">
      <c r="A33" s="348"/>
      <c r="B33" s="348"/>
      <c r="C33" s="306" t="s">
        <v>21</v>
      </c>
      <c r="D33" s="206"/>
      <c r="E33" s="263">
        <v>1</v>
      </c>
      <c r="F33" s="207">
        <f>E33*F30</f>
        <v>27</v>
      </c>
      <c r="G33" s="309">
        <v>50</v>
      </c>
      <c r="H33" s="308">
        <f>G33*F33</f>
        <v>1350</v>
      </c>
      <c r="I33" s="263"/>
      <c r="J33" s="308"/>
      <c r="K33" s="438">
        <f t="shared" si="6"/>
        <v>1350</v>
      </c>
      <c r="L33" s="339"/>
      <c r="M33" s="339"/>
      <c r="N33" s="9"/>
      <c r="O33" s="188"/>
      <c r="P33" s="189"/>
    </row>
    <row r="34" spans="1:16" s="344" customFormat="1" ht="16.149999999999999" customHeight="1" x14ac:dyDescent="0.25">
      <c r="A34" s="338">
        <v>8</v>
      </c>
      <c r="B34" s="338"/>
      <c r="C34" s="435" t="s">
        <v>180</v>
      </c>
      <c r="D34" s="262" t="s">
        <v>52</v>
      </c>
      <c r="E34" s="262"/>
      <c r="F34" s="260">
        <v>2</v>
      </c>
      <c r="G34" s="262"/>
      <c r="H34" s="260"/>
      <c r="I34" s="310">
        <v>500</v>
      </c>
      <c r="J34" s="260">
        <f>F34*I34</f>
        <v>1000</v>
      </c>
      <c r="K34" s="436">
        <f t="shared" ref="K34:K36" si="7">H34+J34</f>
        <v>1000</v>
      </c>
      <c r="L34" s="437">
        <f>SUM(K34:K36)</f>
        <v>4000</v>
      </c>
      <c r="M34" s="437">
        <f>L34/F34</f>
        <v>2000</v>
      </c>
      <c r="N34" s="9"/>
      <c r="O34" s="186"/>
      <c r="P34" s="187"/>
    </row>
    <row r="35" spans="1:16" s="344" customFormat="1" ht="11.25" x14ac:dyDescent="0.25">
      <c r="A35" s="348"/>
      <c r="B35" s="348"/>
      <c r="C35" s="168" t="s">
        <v>180</v>
      </c>
      <c r="D35" s="206" t="s">
        <v>52</v>
      </c>
      <c r="E35" s="263">
        <v>1</v>
      </c>
      <c r="F35" s="207">
        <f>E35*F34</f>
        <v>2</v>
      </c>
      <c r="G35" s="309">
        <v>1400</v>
      </c>
      <c r="H35" s="308">
        <f>G35*F35</f>
        <v>2800</v>
      </c>
      <c r="I35" s="263"/>
      <c r="J35" s="308"/>
      <c r="K35" s="438">
        <f t="shared" si="7"/>
        <v>2800</v>
      </c>
      <c r="L35" s="339"/>
      <c r="M35" s="339"/>
      <c r="N35" s="9"/>
      <c r="O35" s="188"/>
      <c r="P35" s="189"/>
    </row>
    <row r="36" spans="1:16" s="344" customFormat="1" ht="12" thickBot="1" x14ac:dyDescent="0.3">
      <c r="A36" s="170"/>
      <c r="B36" s="340"/>
      <c r="C36" s="307" t="s">
        <v>21</v>
      </c>
      <c r="D36" s="343"/>
      <c r="E36" s="336">
        <v>1</v>
      </c>
      <c r="F36" s="382">
        <f>E36*F34</f>
        <v>2</v>
      </c>
      <c r="G36" s="471">
        <v>100</v>
      </c>
      <c r="H36" s="431">
        <f>G36*F36</f>
        <v>200</v>
      </c>
      <c r="I36" s="336"/>
      <c r="J36" s="431"/>
      <c r="K36" s="472">
        <f t="shared" si="7"/>
        <v>200</v>
      </c>
      <c r="L36" s="341"/>
      <c r="M36" s="341"/>
      <c r="N36" s="163"/>
      <c r="O36" s="439"/>
      <c r="P36" s="381"/>
    </row>
    <row r="37" spans="1:16" s="11" customFormat="1" ht="12" thickBot="1" x14ac:dyDescent="0.3">
      <c r="A37" s="6"/>
      <c r="B37" s="55"/>
      <c r="C37" s="6"/>
      <c r="D37" s="6"/>
      <c r="E37" s="6"/>
      <c r="F37" s="337"/>
      <c r="G37" s="28"/>
      <c r="H37" s="470">
        <f>SUM(H11:H36)</f>
        <v>56380</v>
      </c>
      <c r="I37" s="30"/>
      <c r="J37" s="29"/>
      <c r="K37" s="322"/>
      <c r="O37" s="190"/>
      <c r="P37" s="190"/>
    </row>
    <row r="38" spans="1:16" s="11" customFormat="1" ht="16.5" thickBot="1" x14ac:dyDescent="0.3">
      <c r="A38" s="6"/>
      <c r="B38" s="55"/>
      <c r="C38" s="6"/>
      <c r="D38" s="6"/>
      <c r="E38" s="6"/>
      <c r="F38" s="337"/>
      <c r="G38" s="17"/>
      <c r="H38" s="62" t="s">
        <v>98</v>
      </c>
      <c r="I38" s="63">
        <v>0.02</v>
      </c>
      <c r="J38" s="18"/>
      <c r="K38" s="191">
        <f>I38*H37</f>
        <v>1127.6000000000001</v>
      </c>
      <c r="O38" s="192"/>
      <c r="P38" s="193"/>
    </row>
    <row r="39" spans="1:16" s="11" customFormat="1" ht="16.5" thickBot="1" x14ac:dyDescent="0.3">
      <c r="A39" s="55"/>
      <c r="B39" s="55"/>
      <c r="C39" s="6"/>
      <c r="D39" s="6"/>
      <c r="E39" s="6"/>
      <c r="F39" s="337"/>
      <c r="G39" s="28"/>
      <c r="H39" s="29"/>
      <c r="I39" s="30"/>
      <c r="J39" s="29"/>
      <c r="K39" s="171"/>
      <c r="O39" s="193"/>
      <c r="P39" s="193"/>
    </row>
    <row r="40" spans="1:16" s="11" customFormat="1" ht="16.5" thickBot="1" x14ac:dyDescent="0.3">
      <c r="A40" s="55"/>
      <c r="B40" s="55"/>
      <c r="C40" s="1"/>
      <c r="D40" s="425"/>
      <c r="E40" s="1"/>
      <c r="F40" s="344"/>
      <c r="G40" s="17"/>
      <c r="H40" s="18" t="s">
        <v>35</v>
      </c>
      <c r="I40" s="19"/>
      <c r="J40" s="18"/>
      <c r="K40" s="191">
        <f>SUM(K11:K39)</f>
        <v>68317.600000000006</v>
      </c>
      <c r="O40" s="193"/>
      <c r="P40" s="193"/>
    </row>
    <row r="41" spans="1:16" s="11" customFormat="1" ht="16.5" thickBot="1" x14ac:dyDescent="0.3">
      <c r="A41" s="55"/>
      <c r="B41" s="55"/>
      <c r="C41" s="1"/>
      <c r="D41" s="425"/>
      <c r="E41" s="1"/>
      <c r="F41" s="344"/>
      <c r="G41" s="31"/>
      <c r="H41" s="32"/>
      <c r="I41" s="33"/>
      <c r="J41" s="32"/>
      <c r="K41" s="194"/>
      <c r="O41" s="193"/>
      <c r="P41" s="193"/>
    </row>
    <row r="42" spans="1:16" s="11" customFormat="1" x14ac:dyDescent="0.25">
      <c r="A42" s="60"/>
      <c r="B42" s="56"/>
      <c r="C42" s="8"/>
      <c r="E42" s="546"/>
      <c r="F42" s="12"/>
      <c r="G42" s="20"/>
      <c r="H42" s="42" t="s">
        <v>99</v>
      </c>
      <c r="I42" s="22">
        <v>0.06</v>
      </c>
      <c r="J42" s="23"/>
      <c r="K42" s="195">
        <f>K40*I42</f>
        <v>4099.0560000000005</v>
      </c>
      <c r="O42" s="193"/>
      <c r="P42" s="193"/>
    </row>
    <row r="43" spans="1:16" s="11" customFormat="1" ht="16.5" thickBot="1" x14ac:dyDescent="0.3">
      <c r="A43" s="60"/>
      <c r="B43" s="56"/>
      <c r="C43" s="8"/>
      <c r="D43" s="546"/>
      <c r="E43" s="546"/>
      <c r="F43" s="12"/>
      <c r="G43" s="14"/>
      <c r="H43" s="40" t="s">
        <v>35</v>
      </c>
      <c r="I43" s="24"/>
      <c r="J43" s="41"/>
      <c r="K43" s="196">
        <f>K40+K42</f>
        <v>72416.656000000003</v>
      </c>
      <c r="O43" s="193"/>
      <c r="P43" s="193"/>
    </row>
    <row r="44" spans="1:16" s="11" customFormat="1" ht="16.5" thickBot="1" x14ac:dyDescent="0.3">
      <c r="A44" s="60"/>
      <c r="B44" s="56"/>
      <c r="C44" s="8"/>
      <c r="F44" s="12"/>
      <c r="G44" s="34"/>
      <c r="H44" s="35"/>
      <c r="I44" s="36"/>
      <c r="J44" s="37"/>
      <c r="K44" s="197"/>
      <c r="O44" s="193"/>
      <c r="P44" s="193"/>
    </row>
    <row r="45" spans="1:16" s="11" customFormat="1" x14ac:dyDescent="0.25">
      <c r="A45" s="60"/>
      <c r="B45" s="56"/>
      <c r="C45" s="8"/>
      <c r="F45" s="12"/>
      <c r="G45" s="25"/>
      <c r="H45" s="42" t="s">
        <v>100</v>
      </c>
      <c r="I45" s="22">
        <v>0.06</v>
      </c>
      <c r="J45" s="23"/>
      <c r="K45" s="195">
        <f>K43*I45</f>
        <v>4344.9993599999998</v>
      </c>
      <c r="O45" s="193"/>
      <c r="P45" s="193"/>
    </row>
    <row r="46" spans="1:16" s="11" customFormat="1" ht="16.5" thickBot="1" x14ac:dyDescent="0.3">
      <c r="A46" s="60"/>
      <c r="B46" s="56"/>
      <c r="C46" s="8"/>
      <c r="F46" s="12"/>
      <c r="G46" s="14"/>
      <c r="H46" s="40" t="s">
        <v>35</v>
      </c>
      <c r="I46" s="26"/>
      <c r="J46" s="41"/>
      <c r="K46" s="196">
        <f>K43+K45</f>
        <v>76761.655360000004</v>
      </c>
      <c r="O46" s="193"/>
      <c r="P46" s="193"/>
    </row>
    <row r="47" spans="1:16" s="11" customFormat="1" ht="16.5" thickBot="1" x14ac:dyDescent="0.3">
      <c r="A47" s="60"/>
      <c r="B47" s="56"/>
      <c r="C47" s="8"/>
      <c r="F47" s="12"/>
      <c r="G47" s="34"/>
      <c r="H47" s="35"/>
      <c r="I47" s="38"/>
      <c r="J47" s="37"/>
      <c r="K47" s="197"/>
      <c r="O47" s="193"/>
      <c r="P47" s="193"/>
    </row>
    <row r="48" spans="1:16" s="11" customFormat="1" x14ac:dyDescent="0.25">
      <c r="A48" s="60"/>
      <c r="B48" s="56"/>
      <c r="C48" s="8"/>
      <c r="F48" s="12"/>
      <c r="G48" s="25"/>
      <c r="H48" s="42" t="s">
        <v>101</v>
      </c>
      <c r="I48" s="22">
        <v>0.02</v>
      </c>
      <c r="J48" s="23"/>
      <c r="K48" s="195">
        <f>K46*I48</f>
        <v>1535.2331072000002</v>
      </c>
      <c r="O48" s="193"/>
      <c r="P48" s="193"/>
    </row>
    <row r="49" spans="1:16" s="8" customFormat="1" ht="16.5" thickBot="1" x14ac:dyDescent="0.3">
      <c r="A49" s="60"/>
      <c r="B49" s="56"/>
      <c r="D49" s="11"/>
      <c r="E49" s="11"/>
      <c r="F49" s="12"/>
      <c r="G49" s="14"/>
      <c r="H49" s="40" t="s">
        <v>35</v>
      </c>
      <c r="I49" s="27"/>
      <c r="J49" s="41"/>
      <c r="K49" s="196">
        <f>K46+K48</f>
        <v>78296.888467199999</v>
      </c>
      <c r="O49" s="193"/>
      <c r="P49" s="193"/>
    </row>
    <row r="50" spans="1:16" s="8" customFormat="1" ht="16.5" thickBot="1" x14ac:dyDescent="0.3">
      <c r="A50" s="60"/>
      <c r="B50" s="56"/>
      <c r="D50" s="11"/>
      <c r="E50" s="11"/>
      <c r="F50" s="12"/>
      <c r="G50" s="34"/>
      <c r="H50" s="35"/>
      <c r="I50" s="39"/>
      <c r="J50" s="37"/>
      <c r="K50" s="197"/>
      <c r="O50" s="193"/>
      <c r="P50" s="193"/>
    </row>
    <row r="51" spans="1:16" s="6" customFormat="1" x14ac:dyDescent="0.25">
      <c r="A51" s="60"/>
      <c r="B51" s="56"/>
      <c r="C51" s="8"/>
      <c r="D51" s="11"/>
      <c r="E51" s="11"/>
      <c r="F51" s="12"/>
      <c r="G51" s="25"/>
      <c r="H51" s="21" t="s">
        <v>50</v>
      </c>
      <c r="I51" s="22">
        <v>0.18</v>
      </c>
      <c r="J51" s="23"/>
      <c r="K51" s="198">
        <f>K49*I51</f>
        <v>14093.439924095999</v>
      </c>
      <c r="O51" s="193"/>
      <c r="P51" s="193"/>
    </row>
    <row r="52" spans="1:16" s="6" customFormat="1" ht="16.5" thickBot="1" x14ac:dyDescent="0.3">
      <c r="A52" s="60"/>
      <c r="B52" s="56"/>
      <c r="C52" s="8"/>
      <c r="D52" s="11"/>
      <c r="E52" s="11"/>
      <c r="F52" s="12"/>
      <c r="G52" s="14"/>
      <c r="H52" s="15" t="s">
        <v>35</v>
      </c>
      <c r="I52" s="24" t="s">
        <v>12</v>
      </c>
      <c r="J52" s="16"/>
      <c r="K52" s="199">
        <f>K49+K51</f>
        <v>92390.328391296003</v>
      </c>
      <c r="O52" s="193"/>
      <c r="P52" s="193"/>
    </row>
  </sheetData>
  <mergeCells count="17">
    <mergeCell ref="P7:P8"/>
    <mergeCell ref="G7:H7"/>
    <mergeCell ref="I7:J7"/>
    <mergeCell ref="K7:K8"/>
    <mergeCell ref="L7:L8"/>
    <mergeCell ref="M7:M8"/>
    <mergeCell ref="O7:O8"/>
    <mergeCell ref="C1:E1"/>
    <mergeCell ref="A2:C2"/>
    <mergeCell ref="I2:K2"/>
    <mergeCell ref="A3:B3"/>
    <mergeCell ref="C5:F5"/>
    <mergeCell ref="A7:A8"/>
    <mergeCell ref="B7:B8"/>
    <mergeCell ref="C7:C8"/>
    <mergeCell ref="D7:D8"/>
    <mergeCell ref="E7:F7"/>
  </mergeCells>
  <pageMargins left="0.75000000000000011" right="0.75000000000000011" top="1" bottom="1" header="0.5" footer="0.5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TOTAL</vt:lpstr>
      <vt:lpstr>1- თეთრი კარკასი-მოლი</vt:lpstr>
      <vt:lpstr>2- მოპირკეთება</vt:lpstr>
      <vt:lpstr>3-ფასადი</vt:lpstr>
      <vt:lpstr>4-კარები</vt:lpstr>
      <vt:lpstr>'1- თეთრი კარკასი-მოლი'!Print_Titles</vt:lpstr>
      <vt:lpstr>'2- მოპირკეთება'!Print_Titles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Usere</dc:creator>
  <cp:lastModifiedBy>Accer1</cp:lastModifiedBy>
  <cp:lastPrinted>2018-05-31T10:51:00Z</cp:lastPrinted>
  <dcterms:created xsi:type="dcterms:W3CDTF">2013-10-10T07:32:43Z</dcterms:created>
  <dcterms:modified xsi:type="dcterms:W3CDTF">2018-05-31T10:51:07Z</dcterms:modified>
</cp:coreProperties>
</file>