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tabRatio="674" activeTab="7"/>
  </bookViews>
  <sheets>
    <sheet name="კრებსითი" sheetId="1" r:id="rId1"/>
    <sheet name="შიდაწყალ" sheetId="2" r:id="rId2"/>
    <sheet name="შიდა კანალიზ." sheetId="3" r:id="rId3"/>
    <sheet name="ვენტილაცია–კონდიცირება" sheetId="4" r:id="rId4"/>
    <sheet name="ელექტროობა" sheetId="5" r:id="rId5"/>
    <sheet name="გათბობა" sheetId="6" r:id="rId6"/>
    <sheet name="საქვაბე" sheetId="7" r:id="rId7"/>
    <sheet name="სახანძრო" sheetId="8" r:id="rId8"/>
    <sheet name="სუსტი დენები" sheetId="9" r:id="rId9"/>
  </sheets>
  <definedNames/>
  <calcPr fullCalcOnLoad="1"/>
</workbook>
</file>

<file path=xl/sharedStrings.xml><?xml version="1.0" encoding="utf-8"?>
<sst xmlns="http://schemas.openxmlformats.org/spreadsheetml/2006/main" count="1371" uniqueCount="374">
  <si>
    <t>kompl</t>
  </si>
  <si>
    <t>gaTboba</t>
  </si>
  <si>
    <t>obieqtis dasaxeleba:</t>
  </si>
  <si>
    <t>lari</t>
  </si>
  <si>
    <t>safuZveli</t>
  </si>
  <si>
    <t>normatiuli</t>
  </si>
  <si>
    <t xml:space="preserve">samSeneblo </t>
  </si>
  <si>
    <t>resursi</t>
  </si>
  <si>
    <t>meqanizmebi</t>
  </si>
  <si>
    <t>erT.</t>
  </si>
  <si>
    <t>fasi</t>
  </si>
  <si>
    <t>2'</t>
  </si>
  <si>
    <t>3'</t>
  </si>
  <si>
    <t>4'</t>
  </si>
  <si>
    <t>5'</t>
  </si>
  <si>
    <t>6'</t>
  </si>
  <si>
    <t>7'</t>
  </si>
  <si>
    <t>8'</t>
  </si>
  <si>
    <t>9'</t>
  </si>
  <si>
    <t>10'</t>
  </si>
  <si>
    <t>11'</t>
  </si>
  <si>
    <t>12'</t>
  </si>
  <si>
    <t>13'</t>
  </si>
  <si>
    <t>m2</t>
  </si>
  <si>
    <t xml:space="preserve">Sromis danaxarjebi  </t>
  </si>
  <si>
    <t>kac/sT</t>
  </si>
  <si>
    <t>sxva manqana</t>
  </si>
  <si>
    <t>m3</t>
  </si>
  <si>
    <t>kg</t>
  </si>
  <si>
    <t>sabazro</t>
  </si>
  <si>
    <t>#</t>
  </si>
  <si>
    <t>ganz.</t>
  </si>
  <si>
    <t>xelfasi</t>
  </si>
  <si>
    <t>masala</t>
  </si>
  <si>
    <t>jami</t>
  </si>
  <si>
    <t>sul</t>
  </si>
  <si>
    <t>cali</t>
  </si>
  <si>
    <t>zednadebi xarjebi</t>
  </si>
  <si>
    <t>grZ.m</t>
  </si>
  <si>
    <t>Sromis danaxarjebi</t>
  </si>
  <si>
    <t xml:space="preserve">sxva manqana </t>
  </si>
  <si>
    <t>16-6-2</t>
  </si>
  <si>
    <t xml:space="preserve">sxva manqana  </t>
  </si>
  <si>
    <t>samagri</t>
  </si>
  <si>
    <t xml:space="preserve">Sromis danaxarjebi </t>
  </si>
  <si>
    <t>masala:</t>
  </si>
  <si>
    <t>sxva masala</t>
  </si>
  <si>
    <t>xelsabani niJaris mowyoba SezRuduli unarebis mqoneTaTvis kompleqtSi</t>
  </si>
  <si>
    <t>17-4-1</t>
  </si>
  <si>
    <t xml:space="preserve">xelsabani </t>
  </si>
  <si>
    <t>Semrevi</t>
  </si>
  <si>
    <t>16-24-3</t>
  </si>
  <si>
    <t>16-24-2</t>
  </si>
  <si>
    <t>kanalizaciis plastmasis mili d=50mm</t>
  </si>
  <si>
    <t>15-51-1</t>
  </si>
  <si>
    <t>16-12-1</t>
  </si>
  <si>
    <t>ventili d=20mm</t>
  </si>
  <si>
    <t>16-6-1</t>
  </si>
  <si>
    <t>mili d=50mm</t>
  </si>
  <si>
    <t>17-1-5</t>
  </si>
  <si>
    <t>qviSa</t>
  </si>
  <si>
    <t xml:space="preserve">jami </t>
  </si>
  <si>
    <t>gruntis ukuCayra xeliT</t>
  </si>
  <si>
    <t>samontaJo xvrelebis mowyoba</t>
  </si>
  <si>
    <t>xvrelebis amovseba cementiT</t>
  </si>
  <si>
    <t>46-19-3</t>
  </si>
  <si>
    <t>cementis xsnari</t>
  </si>
  <si>
    <t>1-80-3</t>
  </si>
  <si>
    <t>18-4-1</t>
  </si>
  <si>
    <t>18-8-1</t>
  </si>
  <si>
    <t>18-6-1</t>
  </si>
  <si>
    <t>s a m u S a o T a</t>
  </si>
  <si>
    <t>d a s a x e l e b a</t>
  </si>
  <si>
    <t>erT.-ze</t>
  </si>
  <si>
    <t>ventili d=63mm</t>
  </si>
  <si>
    <t>c</t>
  </si>
  <si>
    <t>m</t>
  </si>
  <si>
    <t>1-81-3</t>
  </si>
  <si>
    <t>22-8-2</t>
  </si>
  <si>
    <t>samkapi 50/100</t>
  </si>
  <si>
    <t>samkapi 100/100</t>
  </si>
  <si>
    <t>jvaredini d=100/100mm</t>
  </si>
  <si>
    <t>sifoni d=50mm</t>
  </si>
  <si>
    <t>revizia d=100mm</t>
  </si>
  <si>
    <t>16-24-1</t>
  </si>
  <si>
    <t>muxli d=50mm</t>
  </si>
  <si>
    <t>muxli d=100mm</t>
  </si>
  <si>
    <t>samuSaos dasaxeleba</t>
  </si>
  <si>
    <t>Rirebuleba</t>
  </si>
  <si>
    <t>ventiliacia kondecireba</t>
  </si>
  <si>
    <t>თბილისის სახელმწიფო სამედიცინო უნივერსიტეტის ახალი შენობა</t>
  </si>
  <si>
    <t>gr/m</t>
  </si>
  <si>
    <t>pirdapiri xarjebi:</t>
  </si>
  <si>
    <t>saxarjTaRricxvo mogeba:</t>
  </si>
  <si>
    <t>DdRg:</t>
  </si>
  <si>
    <t>saxarjTaRricxvo Rirebuleba:</t>
  </si>
  <si>
    <t>gauTvaliswinebeli samuSaoebi:</t>
  </si>
  <si>
    <t>Sida kanalizacia</t>
  </si>
  <si>
    <t xml:space="preserve">cementis xsnari </t>
  </si>
  <si>
    <r>
      <t>r</t>
    </r>
    <r>
      <rPr>
        <sz val="10"/>
        <rFont val="Arial Cyr"/>
        <family val="0"/>
      </rPr>
      <t xml:space="preserve"> </t>
    </r>
    <r>
      <rPr>
        <sz val="10"/>
        <rFont val="Times New Roman"/>
        <family val="1"/>
      </rPr>
      <t>3-47</t>
    </r>
  </si>
  <si>
    <t>plastmasis wyalsadenis mili 16/2</t>
  </si>
  <si>
    <t>plastmasis mili 16/2</t>
  </si>
  <si>
    <t>wylis Sida milgayvaniloba</t>
  </si>
  <si>
    <t>Sida wyalsadeni</t>
  </si>
  <si>
    <t>plastmasis wyalsadenis mili 25/2,8</t>
  </si>
  <si>
    <t>plastmasis wyalsadenis mili 32/3,2</t>
  </si>
  <si>
    <t>16-24-7</t>
  </si>
  <si>
    <t>quro 25</t>
  </si>
  <si>
    <t>quro 32</t>
  </si>
  <si>
    <t>plasmasis mili 25/2,8</t>
  </si>
  <si>
    <t>plasmasis mili 32/3,2</t>
  </si>
  <si>
    <t>samkapi  32-20-32</t>
  </si>
  <si>
    <t>samkapi  25-20-25</t>
  </si>
  <si>
    <t>samkapi  25-20-20</t>
  </si>
  <si>
    <t>wyalsawreti  16/1/2"</t>
  </si>
  <si>
    <t>gadamyvani  32-25</t>
  </si>
  <si>
    <t>plastmasis mili 20/2,3</t>
  </si>
  <si>
    <t>cxeli wylis milebis izolacia</t>
  </si>
  <si>
    <t>kompl.</t>
  </si>
  <si>
    <t>kanalizaciis plastmasis mili  d=150mm</t>
  </si>
  <si>
    <t>kanalizaciis plastmasis mili  d=110mm</t>
  </si>
  <si>
    <t>mili d=110 mm</t>
  </si>
  <si>
    <t>mili d=150 mm</t>
  </si>
  <si>
    <t>16-5-2</t>
  </si>
  <si>
    <t>Sida wyalmomarageba</t>
  </si>
  <si>
    <t>xelsabani niJara SemreviT</t>
  </si>
  <si>
    <t>sensoruli Semrevi</t>
  </si>
  <si>
    <t>unitazis (Camrecxi avziT) mowyoba</t>
  </si>
  <si>
    <t>unitazi Camrecxi avziT</t>
  </si>
  <si>
    <t>xelsabani niJara yvala saWiro aqsesuariT laboratoriebisaTvis</t>
  </si>
  <si>
    <t>samkapi 100/150</t>
  </si>
  <si>
    <t>trapi 50</t>
  </si>
  <si>
    <t>fankoilebi simZlavriT1.76 kvt maqsimaluri xmauris simZlaviT 53 db, maqsimaluri zomebiT 900/600/130 mm</t>
  </si>
  <si>
    <t>fankoilebi simZlavriT 2.56 kvt maqsimaluri xmauris simZlaviT 53 db, maqsimaluri zomebiT 1100/600/130 mm</t>
  </si>
  <si>
    <t>fankoilebi simZlavriT 3.3 kvt maqsimaluri xmauris simZlaviT 53 db, maqsimaluri zomebiT 1300/600/130 mm</t>
  </si>
  <si>
    <t>quro d=40mm</t>
  </si>
  <si>
    <t>quro d=32mm</t>
  </si>
  <si>
    <t>polipropilenis wyalsadenis mili d=40/3.5mm</t>
  </si>
  <si>
    <t>polipropilenis mili d=40/3.5mm</t>
  </si>
  <si>
    <t>polipropilenis wyalsadenis mili d=32/3.2mm</t>
  </si>
  <si>
    <t>polipropilenis mili d=32/3.2mm</t>
  </si>
  <si>
    <t>polipropilenis wyalsadenis mili d=25/2.8mm</t>
  </si>
  <si>
    <t>polipropilenis mili d=25/2.8mm</t>
  </si>
  <si>
    <t>quro d=25/2.8mm</t>
  </si>
  <si>
    <t>samkapi d=40-25-32</t>
  </si>
  <si>
    <t>koleqtori danaxarjiT 1-5 l/wT, 3 gamosasvleliT</t>
  </si>
  <si>
    <t>koleqtori danaxarjiT 1-5 l/wT, 4 gamosasvleliT</t>
  </si>
  <si>
    <t>koleqtori danaxarjiT 1-5 l/wT, 5 gamosasvleliT</t>
  </si>
  <si>
    <t>koleqtori danaxarjiT 1-5 l/wT, 6 gamosasvleliT</t>
  </si>
  <si>
    <t>koleqtori danaxarjiT 1-5 l/wT, 7 gamosasvleliT</t>
  </si>
  <si>
    <t>koleqtori danaxarjiT 1-5 l/wT, 8 gamosasvleliT</t>
  </si>
  <si>
    <t>polipropilenis mili d=20/2.3mm</t>
  </si>
  <si>
    <t>polipropilenis wyalsadenis mili d=16/2mm</t>
  </si>
  <si>
    <t>polipropilenis mili d=16/2mm</t>
  </si>
  <si>
    <t>fankoilebis daerTebis kompleqti 16-1/2"</t>
  </si>
  <si>
    <t>kedlebis da tixrebis gaxvreta 30X30mm;</t>
  </si>
  <si>
    <t>gaxvretili kedlebisa da tixrebis Selesva cementis xsnariT</t>
  </si>
  <si>
    <t>ვენტილაცია-კონდიცირება</t>
  </si>
  <si>
    <t>plastmasis wyalsadenis mili 63</t>
  </si>
  <si>
    <t>plasmasis mili 63</t>
  </si>
  <si>
    <t>ventili d=20-32-63mm</t>
  </si>
  <si>
    <t>ventili d=32mm</t>
  </si>
  <si>
    <r>
      <t>III</t>
    </r>
    <r>
      <rPr>
        <b/>
        <sz val="10"/>
        <rFont val="Arial"/>
        <family val="2"/>
      </rPr>
      <t xml:space="preserve">  </t>
    </r>
    <r>
      <rPr>
        <b/>
        <sz val="10"/>
        <rFont val="AcadNusx"/>
        <family val="0"/>
      </rPr>
      <t>kategoriis miwis gaTxra xeliT</t>
    </r>
  </si>
  <si>
    <t>III kat.gruntis ukuCayra xeliT</t>
  </si>
  <si>
    <t>qviSis safenisa da safaris mowyoba milis garSemo</t>
  </si>
  <si>
    <t>lifti</t>
  </si>
  <si>
    <t>eleqtrooba</t>
  </si>
  <si>
    <t>saqvabe</t>
  </si>
  <si>
    <t>xanZarsawinaaRmdego</t>
  </si>
  <si>
    <t>polipropilenis wyalsadenis mili d=20/2.3mm</t>
  </si>
  <si>
    <t>lokaluri xarjTaRricxva #3</t>
  </si>
  <si>
    <t>unitazi SezRuduli unaris mqone pirTaTvis, kompleqtSi</t>
  </si>
  <si>
    <t>unitazis (Camrecxi avziT) mowyoba SezRuduli unaris mqone pirTaTvis, kompleqtSi</t>
  </si>
  <si>
    <t>lokaluri xarjTaRricxva  #4</t>
  </si>
  <si>
    <t>xelsabani niJara SezRuduli unarebis mqoneTaTvis kompleqtSi</t>
  </si>
  <si>
    <t>lokaluri xarjTaRricxva  #7</t>
  </si>
  <si>
    <t>lokaluri xarjTaRricxva  #8</t>
  </si>
  <si>
    <t>lokaluri xarjTaRricxva  #9</t>
  </si>
  <si>
    <t>"marilxsnari-wyali" tipis Tburi tumbo,  88.8 - 98.2 kvt simZlavris, koeficientiT 42 -72kvt</t>
  </si>
  <si>
    <t>marilxsnari-wyali tipis Tburi tumbo,  88.8 - 98.2 kvt simZlavris, koeficientiT 42 -72kvt</t>
  </si>
  <si>
    <t>WaburRilis mowyoba</t>
  </si>
  <si>
    <t>Tburi tumbos marTvis kompleqti</t>
  </si>
  <si>
    <r>
      <t>დამაკავშირებელი ელემენტი 54</t>
    </r>
    <r>
      <rPr>
        <sz val="10"/>
        <color indexed="8"/>
        <rFont val="UniversalMath1 BT"/>
        <family val="1"/>
      </rPr>
      <t>&amp;</t>
    </r>
    <r>
      <rPr>
        <sz val="10"/>
        <color indexed="8"/>
        <rFont val="AcadNusx"/>
        <family val="0"/>
      </rPr>
      <t xml:space="preserve">-2" </t>
    </r>
  </si>
  <si>
    <r>
      <t xml:space="preserve">დამაკავშირებელი ელემენტი 22 </t>
    </r>
    <r>
      <rPr>
        <sz val="10"/>
        <color indexed="8"/>
        <rFont val="UniversalMath1 BT"/>
        <family val="1"/>
      </rPr>
      <t>&amp;</t>
    </r>
    <r>
      <rPr>
        <sz val="10"/>
        <color indexed="8"/>
        <rFont val="AcadNusx"/>
        <family val="0"/>
      </rPr>
      <t>- 1/2"</t>
    </r>
  </si>
  <si>
    <r>
      <t>მუხლი 54</t>
    </r>
    <r>
      <rPr>
        <sz val="10"/>
        <color indexed="8"/>
        <rFont val="UniversalMath1 BT"/>
        <family val="1"/>
      </rPr>
      <t>&amp;</t>
    </r>
    <r>
      <rPr>
        <sz val="10"/>
        <color indexed="8"/>
        <rFont val="AcadNusx"/>
        <family val="0"/>
      </rPr>
      <t>90</t>
    </r>
    <r>
      <rPr>
        <sz val="10"/>
        <color indexed="8"/>
        <rFont val="UniversalMath1 BT"/>
        <family val="1"/>
      </rPr>
      <t>8</t>
    </r>
    <r>
      <rPr>
        <sz val="10"/>
        <color indexed="8"/>
        <rFont val="AcadNusx"/>
        <family val="0"/>
      </rPr>
      <t xml:space="preserve">° </t>
    </r>
  </si>
  <si>
    <r>
      <t>მუხლი 54</t>
    </r>
    <r>
      <rPr>
        <sz val="10"/>
        <color indexed="8"/>
        <rFont val="UniversalMath1 BT"/>
        <family val="1"/>
      </rPr>
      <t>&amp;</t>
    </r>
    <r>
      <rPr>
        <sz val="10"/>
        <color indexed="8"/>
        <rFont val="AcadNusx"/>
        <family val="0"/>
      </rPr>
      <t>45</t>
    </r>
    <r>
      <rPr>
        <sz val="10"/>
        <color indexed="8"/>
        <rFont val="UniversalMath1 BT"/>
        <family val="1"/>
      </rPr>
      <t>8</t>
    </r>
  </si>
  <si>
    <r>
      <t>სამკაპი 54-54-54Ø</t>
    </r>
    <r>
      <rPr>
        <sz val="10"/>
        <color indexed="8"/>
        <rFont val="UniversalMath1 BT"/>
        <family val="1"/>
      </rPr>
      <t>&amp;</t>
    </r>
  </si>
  <si>
    <r>
      <t>მილი  54</t>
    </r>
    <r>
      <rPr>
        <sz val="10"/>
        <color indexed="8"/>
        <rFont val="UniversalMath1 BT"/>
        <family val="1"/>
      </rPr>
      <t>&amp;</t>
    </r>
  </si>
  <si>
    <r>
      <t xml:space="preserve">ფლიანეციანი გადამყვანი  </t>
    </r>
    <r>
      <rPr>
        <sz val="10"/>
        <color indexed="8"/>
        <rFont val="Academic-Times"/>
        <family val="0"/>
      </rPr>
      <t>DN</t>
    </r>
    <r>
      <rPr>
        <sz val="10"/>
        <color indexed="8"/>
        <rFont val="AcadNusx"/>
        <family val="0"/>
      </rPr>
      <t xml:space="preserve"> 100</t>
    </r>
  </si>
  <si>
    <r>
      <t>მილი  22Ø</t>
    </r>
    <r>
      <rPr>
        <sz val="10"/>
        <color indexed="8"/>
        <rFont val="UniversalMath1 BT"/>
        <family val="1"/>
      </rPr>
      <t>&amp;</t>
    </r>
  </si>
  <si>
    <r>
      <t>დამაკავშირებელი ელემენტი 22</t>
    </r>
    <r>
      <rPr>
        <sz val="10"/>
        <color indexed="8"/>
        <rFont val="UniversalMath1 BT"/>
        <family val="1"/>
      </rPr>
      <t>&amp;</t>
    </r>
    <r>
      <rPr>
        <sz val="10"/>
        <color indexed="8"/>
        <rFont val="AcadNusx"/>
        <family val="0"/>
      </rPr>
      <t xml:space="preserve">-3/4" </t>
    </r>
  </si>
  <si>
    <r>
      <t>მუხლი 22</t>
    </r>
    <r>
      <rPr>
        <sz val="10"/>
        <color indexed="8"/>
        <rFont val="UniversalMath1 BT"/>
        <family val="1"/>
      </rPr>
      <t>&amp;</t>
    </r>
    <r>
      <rPr>
        <sz val="10"/>
        <color indexed="8"/>
        <rFont val="AcadNusx"/>
        <family val="0"/>
      </rPr>
      <t>90</t>
    </r>
    <r>
      <rPr>
        <sz val="10"/>
        <color indexed="8"/>
        <rFont val="UniversalMath1 BT"/>
        <family val="1"/>
      </rPr>
      <t>8</t>
    </r>
    <r>
      <rPr>
        <sz val="10"/>
        <color indexed="8"/>
        <rFont val="AcadNusx"/>
        <family val="0"/>
      </rPr>
      <t xml:space="preserve">° </t>
    </r>
  </si>
  <si>
    <r>
      <t>სამკაპი 108-108-108</t>
    </r>
    <r>
      <rPr>
        <sz val="10"/>
        <color indexed="8"/>
        <rFont val="UniversalMath1 BT"/>
        <family val="1"/>
      </rPr>
      <t xml:space="preserve"> &amp;</t>
    </r>
  </si>
  <si>
    <r>
      <t xml:space="preserve">სამკაპი 108-88,9-108 </t>
    </r>
    <r>
      <rPr>
        <sz val="10"/>
        <color indexed="8"/>
        <rFont val="UniversalMath1 BT"/>
        <family val="1"/>
      </rPr>
      <t>&amp;</t>
    </r>
    <r>
      <rPr>
        <sz val="10"/>
        <color indexed="8"/>
        <rFont val="AcadNusx"/>
        <family val="0"/>
      </rPr>
      <t>Ø</t>
    </r>
  </si>
  <si>
    <r>
      <t>მუხლი</t>
    </r>
    <r>
      <rPr>
        <sz val="10"/>
        <color indexed="8"/>
        <rFont val="Academic-Times"/>
        <family val="0"/>
      </rPr>
      <t xml:space="preserve"> 108Ø 90</t>
    </r>
    <r>
      <rPr>
        <sz val="10"/>
        <color indexed="8"/>
        <rFont val="AcadNusx"/>
        <family val="0"/>
      </rPr>
      <t xml:space="preserve">° </t>
    </r>
  </si>
  <si>
    <r>
      <t xml:space="preserve">სამსვლიანი სარქველი </t>
    </r>
    <r>
      <rPr>
        <sz val="10"/>
        <color indexed="8"/>
        <rFont val="Academy"/>
        <family val="0"/>
      </rPr>
      <t xml:space="preserve">DN </t>
    </r>
    <r>
      <rPr>
        <sz val="10"/>
        <color indexed="8"/>
        <rFont val="AcadNusx"/>
        <family val="0"/>
      </rPr>
      <t>80</t>
    </r>
  </si>
  <si>
    <r>
      <t xml:space="preserve">ფლიანეციანი გადამყვანი </t>
    </r>
    <r>
      <rPr>
        <sz val="10"/>
        <color indexed="8"/>
        <rFont val="Academic-Times"/>
        <family val="0"/>
      </rPr>
      <t xml:space="preserve">DN </t>
    </r>
    <r>
      <rPr>
        <sz val="10"/>
        <color indexed="8"/>
        <rFont val="AcadNusx"/>
        <family val="0"/>
      </rPr>
      <t>80</t>
    </r>
  </si>
  <si>
    <r>
      <t>მილი</t>
    </r>
    <r>
      <rPr>
        <sz val="10"/>
        <color indexed="8"/>
        <rFont val="Academic-Times"/>
        <family val="0"/>
      </rPr>
      <t xml:space="preserve">  </t>
    </r>
    <r>
      <rPr>
        <sz val="10"/>
        <color indexed="8"/>
        <rFont val="AcadNusx"/>
        <family val="0"/>
      </rPr>
      <t>108Ø</t>
    </r>
    <r>
      <rPr>
        <sz val="10"/>
        <color indexed="8"/>
        <rFont val="UniversalMath1 BT"/>
        <family val="1"/>
      </rPr>
      <t>&amp;</t>
    </r>
  </si>
  <si>
    <r>
      <t>ქურო</t>
    </r>
    <r>
      <rPr>
        <sz val="10"/>
        <color indexed="8"/>
        <rFont val="Academic-Times"/>
        <family val="0"/>
      </rPr>
      <t xml:space="preserve">  </t>
    </r>
    <r>
      <rPr>
        <sz val="10"/>
        <color indexed="8"/>
        <rFont val="AcadNusx"/>
        <family val="0"/>
      </rPr>
      <t>108Ø</t>
    </r>
    <r>
      <rPr>
        <sz val="10"/>
        <color indexed="8"/>
        <rFont val="UniversalMath1 BT"/>
        <family val="1"/>
      </rPr>
      <t>&amp;</t>
    </r>
  </si>
  <si>
    <r>
      <t>დამაკავშირებელი ელემენტი 42</t>
    </r>
    <r>
      <rPr>
        <sz val="10"/>
        <color indexed="8"/>
        <rFont val="UniversalMath1 BT"/>
        <family val="1"/>
      </rPr>
      <t>&amp;</t>
    </r>
    <r>
      <rPr>
        <sz val="10"/>
        <color indexed="8"/>
        <rFont val="AcadNusx"/>
        <family val="0"/>
      </rPr>
      <t xml:space="preserve">Ø-1 1/2" </t>
    </r>
  </si>
  <si>
    <r>
      <rPr>
        <sz val="10"/>
        <color indexed="8"/>
        <rFont val="Academic-Times"/>
        <family val="0"/>
      </rPr>
      <t xml:space="preserve">PND </t>
    </r>
    <r>
      <rPr>
        <sz val="10"/>
        <color indexed="8"/>
        <rFont val="AcadNusx"/>
        <family val="0"/>
      </rPr>
      <t>მილი 110Ø</t>
    </r>
    <r>
      <rPr>
        <sz val="10"/>
        <color indexed="8"/>
        <rFont val="UniversalMath1 BT"/>
        <family val="1"/>
      </rPr>
      <t>&amp;</t>
    </r>
  </si>
  <si>
    <r>
      <rPr>
        <sz val="10"/>
        <color indexed="8"/>
        <rFont val="Academic-Times"/>
        <family val="0"/>
      </rPr>
      <t xml:space="preserve">PND </t>
    </r>
    <r>
      <rPr>
        <sz val="10"/>
        <color indexed="8"/>
        <rFont val="AcadNusx"/>
        <family val="0"/>
      </rPr>
      <t xml:space="preserve">მუხლი 110 </t>
    </r>
    <r>
      <rPr>
        <sz val="10"/>
        <color indexed="8"/>
        <rFont val="UniversalMath1 BT"/>
        <family val="1"/>
      </rPr>
      <t>&amp;</t>
    </r>
  </si>
  <si>
    <t>საიზოლაციო სისქე 12მმ</t>
  </si>
  <si>
    <t>komp.</t>
  </si>
  <si>
    <t>gafarTovebis avzi 50l</t>
  </si>
  <si>
    <t xml:space="preserve">safarToebeli avzi V=50 l </t>
  </si>
  <si>
    <t>buferuli moculoba 1500l izolaciiT da TbodanakargiT araumetes  3.5 kvt/wamSi</t>
  </si>
  <si>
    <t>buferuli moculoba 1500l izolaciiT</t>
  </si>
  <si>
    <t>damagrovebeli wyalgamaTboboeli damxare TbogamcvleliT (heliosisistemis 700l) izolaciiT da TbodanakargiT araumetes  3.5 kvt/wamSi</t>
  </si>
  <si>
    <t>milisebri Tbogamcvleli 350kvt</t>
  </si>
  <si>
    <t>damagrovebeli wyalgamaTboboeli damxare TbogamcvleliT (heliosisistemis 700l)</t>
  </si>
  <si>
    <t>3 konturiani hidravlikuri gamanawilebeli DN  150 (flianeci) satumbi jgufebiT, danaxarjiT 1.5 l/w</t>
  </si>
  <si>
    <t>3 konturiani hidravlikuri gamanawilebeli DN  150 (flianeci) satumbi jgufebiT, danaxarjiT 5 l/w</t>
  </si>
  <si>
    <t xml:space="preserve">CaZiruli tumbo danaxarjiT 60 m3/s </t>
  </si>
  <si>
    <t xml:space="preserve">sul: </t>
  </si>
  <si>
    <r>
      <t>milisebri Tbogamcvleli 350kvt danaxarjiT 60 m</t>
    </r>
    <r>
      <rPr>
        <b/>
        <vertAlign val="superscript"/>
        <sz val="10"/>
        <color indexed="8"/>
        <rFont val="AcadNusx"/>
        <family val="0"/>
      </rPr>
      <t>3</t>
    </r>
    <r>
      <rPr>
        <b/>
        <sz val="10"/>
        <color indexed="8"/>
        <rFont val="AcadNusx"/>
        <family val="0"/>
      </rPr>
      <t>/s</t>
    </r>
  </si>
  <si>
    <r>
      <t xml:space="preserve">3 konturiani hidravlikuri gamanawilebeli </t>
    </r>
    <r>
      <rPr>
        <b/>
        <sz val="10"/>
        <color indexed="8"/>
        <rFont val="Academic-Times"/>
        <family val="0"/>
      </rPr>
      <t xml:space="preserve">DN  </t>
    </r>
    <r>
      <rPr>
        <b/>
        <sz val="10"/>
        <color indexed="8"/>
        <rFont val="AcadNusx"/>
        <family val="0"/>
      </rPr>
      <t xml:space="preserve">150 (flianeci) satumbi jgufebiT (tumboebiT </t>
    </r>
    <r>
      <rPr>
        <b/>
        <sz val="10"/>
        <color indexed="8"/>
        <rFont val="Academic-Times"/>
        <family val="0"/>
      </rPr>
      <t xml:space="preserve">Wilo Stratos 40/1-8)  DN40 </t>
    </r>
    <r>
      <rPr>
        <b/>
        <sz val="10"/>
        <color indexed="8"/>
        <rFont val="AcadNusx"/>
        <family val="0"/>
      </rPr>
      <t>danaxarjiT 1.5 l/w</t>
    </r>
  </si>
  <si>
    <r>
      <t>CaZiruli tumbo danaxarjiT 60 m</t>
    </r>
    <r>
      <rPr>
        <b/>
        <vertAlign val="superscript"/>
        <sz val="10"/>
        <color indexed="8"/>
        <rFont val="AcadNusx"/>
        <family val="0"/>
      </rPr>
      <t>3</t>
    </r>
    <r>
      <rPr>
        <b/>
        <sz val="10"/>
        <color indexed="8"/>
        <rFont val="AcadNusx"/>
        <family val="0"/>
      </rPr>
      <t xml:space="preserve">/s </t>
    </r>
  </si>
  <si>
    <t>cecxlSemakavebeli Termuli CamketiT romelic reagirebs 72 С. zomebiT 150/150mm</t>
  </si>
  <si>
    <t>cecxlSemakavebeli sarqveli Termuli CamketiT romelic reagirebs 72 С. zomebiT 100/100mm</t>
  </si>
  <si>
    <t>cecxlSemakavebeli Termuli CamketiT romelic reagirebs 72 С. zomebiT 200/200mm</t>
  </si>
  <si>
    <t>cecxlSemakavebeli sarqveli Termuli CamketiT romelic reagirebs 72 С. zomebiT 450/200mm</t>
  </si>
  <si>
    <t>cecxlSemakavebeli sarqveli Termuli CamketiT romelic reagirebs 72 С. zomebiT 200/100mm</t>
  </si>
  <si>
    <t>cecxlSemakavebeli sarqveli Termuli CamketiT romelic reagirebs 72 С. zomebiT 400/200mm</t>
  </si>
  <si>
    <t>damabalansirebeli damperi. zomebiT 100/100</t>
  </si>
  <si>
    <t>damabalansirebeli damperi. zomebiT 150/150</t>
  </si>
  <si>
    <t>damabalansirebeli damperi. zomebiT 200/100</t>
  </si>
  <si>
    <t>dekoratiuli bade 100/100</t>
  </si>
  <si>
    <t>dekoratiuli bade 200/100</t>
  </si>
  <si>
    <t>dekoratiuli bade 300/100</t>
  </si>
  <si>
    <t>haersatarebis samagrebis kompeqti</t>
  </si>
  <si>
    <t>კომპ.</t>
  </si>
  <si>
    <t>regulirebadi damperi 150/150</t>
  </si>
  <si>
    <t>haersatari aqafebuli poliuritanisgan 12mm</t>
  </si>
  <si>
    <r>
      <t xml:space="preserve">3 konturiani hidravlikuri gamanawilebeli </t>
    </r>
    <r>
      <rPr>
        <b/>
        <sz val="10"/>
        <color indexed="8"/>
        <rFont val="Academic-Times"/>
        <family val="0"/>
      </rPr>
      <t xml:space="preserve">DN  </t>
    </r>
    <r>
      <rPr>
        <b/>
        <sz val="10"/>
        <color indexed="8"/>
        <rFont val="AcadNusx"/>
        <family val="0"/>
      </rPr>
      <t xml:space="preserve">150 (flianeci) satumbi jgufebiT (tumboebiT </t>
    </r>
    <r>
      <rPr>
        <b/>
        <sz val="10"/>
        <color indexed="8"/>
        <rFont val="Academic-Times"/>
        <family val="0"/>
      </rPr>
      <t>Wilo Stratos</t>
    </r>
    <r>
      <rPr>
        <b/>
        <sz val="10"/>
        <color indexed="8"/>
        <rFont val="AcadNusx"/>
        <family val="0"/>
      </rPr>
      <t xml:space="preserve"> 40/1-8)  </t>
    </r>
    <r>
      <rPr>
        <b/>
        <sz val="10"/>
        <color indexed="8"/>
        <rFont val="Arial"/>
        <family val="2"/>
      </rPr>
      <t>DN</t>
    </r>
    <r>
      <rPr>
        <b/>
        <sz val="10"/>
        <color indexed="8"/>
        <rFont val="AcadNusx"/>
        <family val="0"/>
      </rPr>
      <t>50 danaxarjiT 5 l/w avtomaturi regulirebis kompleqtiT</t>
    </r>
  </si>
  <si>
    <r>
      <t xml:space="preserve">4 konturiani hidravlikuri gamanawilebeli </t>
    </r>
    <r>
      <rPr>
        <b/>
        <sz val="10"/>
        <color indexed="8"/>
        <rFont val="Academic-Times"/>
        <family val="0"/>
      </rPr>
      <t xml:space="preserve">DN  </t>
    </r>
    <r>
      <rPr>
        <b/>
        <sz val="10"/>
        <color indexed="8"/>
        <rFont val="AcadNusx"/>
        <family val="0"/>
      </rPr>
      <t xml:space="preserve">150 (flianeci) satumbi jgufebiT (tumboebiT </t>
    </r>
    <r>
      <rPr>
        <b/>
        <sz val="10"/>
        <color indexed="8"/>
        <rFont val="Academic-Times"/>
        <family val="0"/>
      </rPr>
      <t>Wilo Stratos</t>
    </r>
    <r>
      <rPr>
        <b/>
        <sz val="10"/>
        <color indexed="8"/>
        <rFont val="AcadNusx"/>
        <family val="0"/>
      </rPr>
      <t xml:space="preserve"> 50/1-10)  </t>
    </r>
    <r>
      <rPr>
        <b/>
        <sz val="10"/>
        <color indexed="8"/>
        <rFont val="Arial"/>
        <family val="2"/>
      </rPr>
      <t>DN</t>
    </r>
    <r>
      <rPr>
        <b/>
        <sz val="10"/>
        <color indexed="8"/>
        <rFont val="AcadNusx"/>
        <family val="0"/>
      </rPr>
      <t>50 danaxarjiT 5 l/w</t>
    </r>
  </si>
  <si>
    <t>4 konturiani hidravlikuri gamanawilebeli DN  150 (flianeci) satumbi jgufebiT, danaxarjiT 5 l/w</t>
  </si>
  <si>
    <t>avtomaturi regulirebis kompleqti</t>
  </si>
  <si>
    <t>fitingebi</t>
  </si>
  <si>
    <r>
      <t xml:space="preserve">mili  </t>
    </r>
    <r>
      <rPr>
        <b/>
        <sz val="10"/>
        <color indexed="8"/>
        <rFont val="Calibri"/>
        <family val="2"/>
      </rPr>
      <t>Ø</t>
    </r>
    <r>
      <rPr>
        <b/>
        <sz val="10"/>
        <color indexed="8"/>
        <rFont val="AcadNusx"/>
        <family val="0"/>
      </rPr>
      <t>54</t>
    </r>
  </si>
  <si>
    <r>
      <t xml:space="preserve">mili   </t>
    </r>
    <r>
      <rPr>
        <b/>
        <sz val="10"/>
        <color indexed="8"/>
        <rFont val="Arial"/>
        <family val="2"/>
      </rPr>
      <t>Ø</t>
    </r>
    <r>
      <rPr>
        <b/>
        <sz val="10"/>
        <color indexed="8"/>
        <rFont val="AcadNusx"/>
        <family val="0"/>
      </rPr>
      <t>32</t>
    </r>
  </si>
  <si>
    <r>
      <rPr>
        <sz val="10"/>
        <color indexed="8"/>
        <rFont val="AcadNusx"/>
        <family val="0"/>
      </rPr>
      <t>quro</t>
    </r>
    <r>
      <rPr>
        <sz val="10"/>
        <color indexed="8"/>
        <rFont val="Calibri"/>
        <family val="2"/>
      </rPr>
      <t xml:space="preserve"> 76.1 Ø</t>
    </r>
  </si>
  <si>
    <r>
      <rPr>
        <sz val="10"/>
        <color indexed="8"/>
        <rFont val="AcadNusx"/>
        <family val="0"/>
      </rPr>
      <t xml:space="preserve">quro </t>
    </r>
    <r>
      <rPr>
        <sz val="10"/>
        <color indexed="8"/>
        <rFont val="Calibri"/>
        <family val="2"/>
      </rPr>
      <t>54 Ø</t>
    </r>
  </si>
  <si>
    <r>
      <rPr>
        <sz val="10"/>
        <color indexed="8"/>
        <rFont val="AcadNusx"/>
        <family val="0"/>
      </rPr>
      <t>samkapi</t>
    </r>
    <r>
      <rPr>
        <sz val="10"/>
        <color indexed="8"/>
        <rFont val="Calibri"/>
        <family val="2"/>
      </rPr>
      <t xml:space="preserve"> 76.1-76.1-76.1 Ø</t>
    </r>
  </si>
  <si>
    <r>
      <rPr>
        <sz val="10"/>
        <color indexed="8"/>
        <rFont val="AcadNusx"/>
        <family val="0"/>
      </rPr>
      <t>gadamyvani</t>
    </r>
    <r>
      <rPr>
        <sz val="10"/>
        <color indexed="8"/>
        <rFont val="Calibri"/>
        <family val="2"/>
      </rPr>
      <t xml:space="preserve"> 76.1-54 Ø</t>
    </r>
  </si>
  <si>
    <r>
      <rPr>
        <sz val="10"/>
        <color indexed="8"/>
        <rFont val="AcadNusx"/>
        <family val="0"/>
      </rPr>
      <t>samkapi</t>
    </r>
    <r>
      <rPr>
        <sz val="10"/>
        <color indexed="8"/>
        <rFont val="Calibri"/>
        <family val="2"/>
      </rPr>
      <t>54-54-54</t>
    </r>
  </si>
  <si>
    <r>
      <rPr>
        <sz val="10"/>
        <color indexed="8"/>
        <rFont val="AcadNusx"/>
        <family val="0"/>
      </rPr>
      <t xml:space="preserve">xraxnze gadamyvani </t>
    </r>
    <r>
      <rPr>
        <sz val="10"/>
        <color indexed="8"/>
        <rFont val="Calibri"/>
        <family val="2"/>
      </rPr>
      <t>54-2"</t>
    </r>
  </si>
  <si>
    <t>milebis samagrebis kompleqti</t>
  </si>
  <si>
    <r>
      <t>m</t>
    </r>
    <r>
      <rPr>
        <b/>
        <vertAlign val="superscript"/>
        <sz val="10"/>
        <color indexed="8"/>
        <rFont val="AcadNusx"/>
        <family val="0"/>
      </rPr>
      <t>2</t>
    </r>
  </si>
  <si>
    <r>
      <t>tumbo 40 m</t>
    </r>
    <r>
      <rPr>
        <vertAlign val="superscript"/>
        <sz val="10"/>
        <color indexed="8"/>
        <rFont val="AcadNusx"/>
        <family val="0"/>
      </rPr>
      <t>3</t>
    </r>
    <r>
      <rPr>
        <sz val="10"/>
        <color indexed="8"/>
        <rFont val="AcadNusx"/>
        <family val="0"/>
      </rPr>
      <t>/s da dawneviT 30m (yvela saWiro aqsesuarebiT )</t>
    </r>
  </si>
  <si>
    <t>16-8-3</t>
  </si>
  <si>
    <t>uJangavi foladis mili 76.1/2 Ø</t>
  </si>
  <si>
    <t>16-8-2</t>
  </si>
  <si>
    <t>uJangavi foladis mili 54/1.5 Ø</t>
  </si>
  <si>
    <t>16-16-1</t>
  </si>
  <si>
    <t>hidrantebis mowyoba</t>
  </si>
  <si>
    <t>hidranti mklaviT 15m, ventiliT, karadiT</t>
  </si>
  <si>
    <t>wiTeli saRebavis kompleqti xanZarsawinaaRmdego sistemis milebis SesaRebad</t>
  </si>
  <si>
    <r>
      <t>satumbo sadguri danaxarjiT 40 m</t>
    </r>
    <r>
      <rPr>
        <b/>
        <vertAlign val="superscript"/>
        <sz val="10"/>
        <color indexed="8"/>
        <rFont val="AcadNusx"/>
        <family val="0"/>
      </rPr>
      <t>3</t>
    </r>
    <r>
      <rPr>
        <b/>
        <sz val="10"/>
        <color indexed="8"/>
        <rFont val="AcadNusx"/>
        <family val="0"/>
      </rPr>
      <t>/s da dawneviT 30m (Jokei tumbo da saWiro aqsesuarebiT )</t>
    </r>
  </si>
  <si>
    <t xml:space="preserve">gegmiuri dagroveba </t>
  </si>
  <si>
    <t>jami sul:</t>
  </si>
  <si>
    <r>
      <t xml:space="preserve">kabeli (mrgvali)  </t>
    </r>
    <r>
      <rPr>
        <sz val="10"/>
        <color indexed="8"/>
        <rFont val="Arial"/>
        <family val="2"/>
      </rPr>
      <t>АВВГ</t>
    </r>
    <r>
      <rPr>
        <sz val="10"/>
        <color indexed="8"/>
        <rFont val="AcadNusx"/>
        <family val="0"/>
      </rPr>
      <t xml:space="preserve"> 4X240mm</t>
    </r>
    <r>
      <rPr>
        <vertAlign val="superscript"/>
        <sz val="10"/>
        <color indexed="8"/>
        <rFont val="AcadNusx"/>
        <family val="0"/>
      </rPr>
      <t>2</t>
    </r>
  </si>
  <si>
    <r>
      <t xml:space="preserve">kabeli cecxlmedegi (mrgvali)  </t>
    </r>
    <r>
      <rPr>
        <sz val="10"/>
        <color indexed="8"/>
        <rFont val="Arial"/>
        <family val="2"/>
      </rPr>
      <t>NHXH-FE180/E90 3X2.5</t>
    </r>
    <r>
      <rPr>
        <sz val="10"/>
        <color indexed="8"/>
        <rFont val="AcadNusx"/>
        <family val="0"/>
      </rPr>
      <t>mm</t>
    </r>
    <r>
      <rPr>
        <vertAlign val="superscript"/>
        <sz val="10"/>
        <color indexed="8"/>
        <rFont val="AcadNusx"/>
        <family val="0"/>
      </rPr>
      <t>2</t>
    </r>
  </si>
  <si>
    <r>
      <t xml:space="preserve">kabeli cecxlmedegi (mrgvali)  </t>
    </r>
    <r>
      <rPr>
        <sz val="10"/>
        <color indexed="8"/>
        <rFont val="Arial"/>
        <family val="2"/>
      </rPr>
      <t>NHXH-FE180/E90  5X2.5</t>
    </r>
    <r>
      <rPr>
        <sz val="10"/>
        <color indexed="8"/>
        <rFont val="AcadNusx"/>
        <family val="0"/>
      </rPr>
      <t>mm</t>
    </r>
    <r>
      <rPr>
        <vertAlign val="superscript"/>
        <sz val="10"/>
        <color indexed="8"/>
        <rFont val="AcadNusx"/>
        <family val="0"/>
      </rPr>
      <t>2</t>
    </r>
  </si>
  <si>
    <r>
      <t xml:space="preserve">kabeli (mrgvali)  </t>
    </r>
    <r>
      <rPr>
        <sz val="10"/>
        <color indexed="8"/>
        <rFont val="Arial"/>
        <family val="2"/>
      </rPr>
      <t>N2XH</t>
    </r>
    <r>
      <rPr>
        <sz val="10"/>
        <color indexed="8"/>
        <rFont val="AcadNusx"/>
        <family val="0"/>
      </rPr>
      <t xml:space="preserve"> 5X25mm</t>
    </r>
    <r>
      <rPr>
        <vertAlign val="superscript"/>
        <sz val="10"/>
        <color indexed="8"/>
        <rFont val="AcadNusx"/>
        <family val="0"/>
      </rPr>
      <t>2</t>
    </r>
  </si>
  <si>
    <r>
      <t xml:space="preserve">kabeli (mrgvali)  </t>
    </r>
    <r>
      <rPr>
        <sz val="10"/>
        <color indexed="8"/>
        <rFont val="Arial"/>
        <family val="2"/>
      </rPr>
      <t>N2XH</t>
    </r>
    <r>
      <rPr>
        <sz val="10"/>
        <color indexed="8"/>
        <rFont val="AcadNusx"/>
        <family val="0"/>
      </rPr>
      <t xml:space="preserve"> 5X16mm</t>
    </r>
    <r>
      <rPr>
        <vertAlign val="superscript"/>
        <sz val="10"/>
        <color indexed="8"/>
        <rFont val="AcadNusx"/>
        <family val="0"/>
      </rPr>
      <t>2</t>
    </r>
  </si>
  <si>
    <r>
      <t xml:space="preserve">kabeli (mrgvali)  </t>
    </r>
    <r>
      <rPr>
        <sz val="10"/>
        <color indexed="8"/>
        <rFont val="Arial"/>
        <family val="2"/>
      </rPr>
      <t>N2XH</t>
    </r>
    <r>
      <rPr>
        <sz val="10"/>
        <color indexed="8"/>
        <rFont val="AcadNusx"/>
        <family val="0"/>
      </rPr>
      <t xml:space="preserve"> 5X10mm</t>
    </r>
    <r>
      <rPr>
        <vertAlign val="superscript"/>
        <sz val="10"/>
        <color indexed="8"/>
        <rFont val="AcadNusx"/>
        <family val="0"/>
      </rPr>
      <t>2</t>
    </r>
  </si>
  <si>
    <r>
      <t xml:space="preserve">kabeli (mrgvali)  </t>
    </r>
    <r>
      <rPr>
        <sz val="10"/>
        <color indexed="8"/>
        <rFont val="Arial"/>
        <family val="2"/>
      </rPr>
      <t>N2XH</t>
    </r>
    <r>
      <rPr>
        <sz val="10"/>
        <color indexed="8"/>
        <rFont val="AcadNusx"/>
        <family val="0"/>
      </rPr>
      <t xml:space="preserve"> 5X6mm</t>
    </r>
    <r>
      <rPr>
        <vertAlign val="superscript"/>
        <sz val="10"/>
        <color indexed="8"/>
        <rFont val="AcadNusx"/>
        <family val="0"/>
      </rPr>
      <t>2</t>
    </r>
  </si>
  <si>
    <r>
      <t xml:space="preserve">kabeli (mrgvali)  </t>
    </r>
    <r>
      <rPr>
        <sz val="10"/>
        <color indexed="8"/>
        <rFont val="Arial"/>
        <family val="2"/>
      </rPr>
      <t>N2XH</t>
    </r>
    <r>
      <rPr>
        <sz val="10"/>
        <color indexed="8"/>
        <rFont val="AcadNusx"/>
        <family val="0"/>
      </rPr>
      <t xml:space="preserve"> 5X4mm</t>
    </r>
    <r>
      <rPr>
        <vertAlign val="superscript"/>
        <sz val="10"/>
        <color indexed="8"/>
        <rFont val="AcadNusx"/>
        <family val="0"/>
      </rPr>
      <t>2</t>
    </r>
  </si>
  <si>
    <r>
      <t xml:space="preserve">kabeli (mrgvali)  </t>
    </r>
    <r>
      <rPr>
        <sz val="10"/>
        <color indexed="8"/>
        <rFont val="Arial"/>
        <family val="2"/>
      </rPr>
      <t>N2XH</t>
    </r>
    <r>
      <rPr>
        <sz val="10"/>
        <color indexed="8"/>
        <rFont val="AcadNusx"/>
        <family val="0"/>
      </rPr>
      <t xml:space="preserve"> 5X2.5mm</t>
    </r>
    <r>
      <rPr>
        <vertAlign val="superscript"/>
        <sz val="10"/>
        <color indexed="8"/>
        <rFont val="AcadNusx"/>
        <family val="0"/>
      </rPr>
      <t>2</t>
    </r>
  </si>
  <si>
    <r>
      <t xml:space="preserve">kabeli (mrgvali)  </t>
    </r>
    <r>
      <rPr>
        <sz val="10"/>
        <color indexed="8"/>
        <rFont val="Arial"/>
        <family val="2"/>
      </rPr>
      <t>N2XH</t>
    </r>
    <r>
      <rPr>
        <sz val="10"/>
        <color indexed="8"/>
        <rFont val="AcadNusx"/>
        <family val="0"/>
      </rPr>
      <t xml:space="preserve"> 3X1.5mm</t>
    </r>
    <r>
      <rPr>
        <vertAlign val="superscript"/>
        <sz val="10"/>
        <color indexed="8"/>
        <rFont val="AcadNusx"/>
        <family val="0"/>
      </rPr>
      <t>2</t>
    </r>
  </si>
  <si>
    <r>
      <t xml:space="preserve">kabeli (mrgvali)  </t>
    </r>
    <r>
      <rPr>
        <sz val="10"/>
        <color indexed="8"/>
        <rFont val="Arial"/>
        <family val="2"/>
      </rPr>
      <t>N2XH</t>
    </r>
    <r>
      <rPr>
        <sz val="10"/>
        <color indexed="8"/>
        <rFont val="AcadNusx"/>
        <family val="0"/>
      </rPr>
      <t xml:space="preserve"> 3X2.5mm</t>
    </r>
    <r>
      <rPr>
        <vertAlign val="superscript"/>
        <sz val="10"/>
        <color indexed="8"/>
        <rFont val="AcadNusx"/>
        <family val="0"/>
      </rPr>
      <t>2</t>
    </r>
  </si>
  <si>
    <t>rozetis bude X1</t>
  </si>
  <si>
    <t>rozetis bude X2</t>
  </si>
  <si>
    <t>ganmStoebeli yuTi 100X100X50</t>
  </si>
  <si>
    <t>sakabelo Rari samontaJo kompleqtiT 100X50</t>
  </si>
  <si>
    <t>samontaJo masalebi (izolaciis lenti, kabelis samagrebi, kabelis Sesakravi)</t>
  </si>
  <si>
    <t>DB -1</t>
  </si>
  <si>
    <t>DB 0</t>
  </si>
  <si>
    <t>DB 1</t>
  </si>
  <si>
    <t>DB 2</t>
  </si>
  <si>
    <t>DB 3</t>
  </si>
  <si>
    <t>DB 4</t>
  </si>
  <si>
    <t>DB T -1</t>
  </si>
  <si>
    <t>DB T 0</t>
  </si>
  <si>
    <t>DB T 1</t>
  </si>
  <si>
    <t>DB T 2</t>
  </si>
  <si>
    <t>DB T 3</t>
  </si>
  <si>
    <t>DB T 4</t>
  </si>
  <si>
    <t>rozeti damiwebis kontaqtiT X1</t>
  </si>
  <si>
    <t>rozeti damiwebis kontaqtiT X2</t>
  </si>
  <si>
    <r>
      <t>cecxlmedegi kabeli</t>
    </r>
    <r>
      <rPr>
        <sz val="10"/>
        <color indexed="8"/>
        <rFont val="Arial"/>
        <family val="2"/>
      </rPr>
      <t xml:space="preserve"> JE-H(St)H FE180/E90 - 2x2x0,8</t>
    </r>
  </si>
  <si>
    <t>samisamarTo saxanZro sakontrolo paneli orlupiani korpusSi</t>
  </si>
  <si>
    <t>saxanZro sakontrolo paneli korpusSi</t>
  </si>
  <si>
    <t>universaluri samisamarTo baza</t>
  </si>
  <si>
    <t>samisamarTo sagangaSo xelis Rilaki</t>
  </si>
  <si>
    <t>samisamarTo saxanZro sirena-strobiT</t>
  </si>
  <si>
    <t>akumulatori 12 v/17a.sT</t>
  </si>
  <si>
    <t>HDD 3TB</t>
  </si>
  <si>
    <t xml:space="preserve">UPS 2100Watt </t>
  </si>
  <si>
    <t xml:space="preserve">Workstation up to 2 monitors </t>
  </si>
  <si>
    <t>27" monitor</t>
  </si>
  <si>
    <r>
      <rPr>
        <sz val="10"/>
        <rFont val="AcadNusx"/>
        <family val="0"/>
      </rPr>
      <t>reki</t>
    </r>
    <r>
      <rPr>
        <sz val="10"/>
        <rFont val="Arial"/>
        <family val="2"/>
      </rPr>
      <t xml:space="preserve"> 19" 42u</t>
    </r>
  </si>
  <si>
    <r>
      <rPr>
        <sz val="10"/>
        <rFont val="AcadNusx"/>
        <family val="0"/>
      </rPr>
      <t>kabeli</t>
    </r>
    <r>
      <rPr>
        <sz val="10"/>
        <rFont val="Arial"/>
        <family val="2"/>
      </rPr>
      <t xml:space="preserve"> CAT 6 UTP,  pvc </t>
    </r>
    <r>
      <rPr>
        <sz val="10"/>
        <rFont val="AcadNusx"/>
        <family val="0"/>
      </rPr>
      <t>moqnili damcveliT</t>
    </r>
  </si>
  <si>
    <r>
      <rPr>
        <sz val="10"/>
        <rFont val="AcadNusx"/>
        <family val="0"/>
      </rPr>
      <t>paCpaneli</t>
    </r>
    <r>
      <rPr>
        <sz val="10"/>
        <rFont val="Calibri"/>
        <family val="2"/>
      </rPr>
      <t xml:space="preserve"> CAT 6, </t>
    </r>
    <r>
      <rPr>
        <sz val="10"/>
        <rFont val="AcadNusx"/>
        <family val="0"/>
      </rPr>
      <t>klasi</t>
    </r>
    <r>
      <rPr>
        <sz val="10"/>
        <rFont val="Calibri"/>
        <family val="2"/>
      </rPr>
      <t xml:space="preserve"> E, 24-port RJ45, 1U, </t>
    </r>
  </si>
  <si>
    <r>
      <rPr>
        <sz val="10"/>
        <rFont val="AcadNusx"/>
        <family val="0"/>
      </rPr>
      <t>kabeli</t>
    </r>
    <r>
      <rPr>
        <sz val="10"/>
        <rFont val="Calibri"/>
        <family val="2"/>
      </rPr>
      <t xml:space="preserve"> 1U, Removable front shield, </t>
    </r>
  </si>
  <si>
    <r>
      <rPr>
        <sz val="10"/>
        <rFont val="AcadNusx"/>
        <family val="0"/>
      </rPr>
      <t>aluminis Tavaki</t>
    </r>
    <r>
      <rPr>
        <sz val="10"/>
        <rFont val="Calibri"/>
        <family val="2"/>
      </rPr>
      <t xml:space="preserve">, 1U, 7 outlets </t>
    </r>
  </si>
  <si>
    <r>
      <t xml:space="preserve">RJ 45 </t>
    </r>
    <r>
      <rPr>
        <sz val="10"/>
        <rFont val="AcadNusx"/>
        <family val="0"/>
      </rPr>
      <t xml:space="preserve">rozeti </t>
    </r>
    <r>
      <rPr>
        <sz val="10"/>
        <rFont val="Calibri"/>
        <family val="2"/>
      </rPr>
      <t xml:space="preserve"> cat 6 </t>
    </r>
  </si>
  <si>
    <r>
      <t xml:space="preserve">3MP Full HD </t>
    </r>
    <r>
      <rPr>
        <sz val="10"/>
        <rFont val="AcadNusx"/>
        <family val="0"/>
      </rPr>
      <t>wyalSeuRwevadi</t>
    </r>
    <r>
      <rPr>
        <sz val="10"/>
        <rFont val="Arial"/>
        <family val="2"/>
      </rPr>
      <t xml:space="preserve"> IR Bullet </t>
    </r>
    <r>
      <rPr>
        <sz val="10"/>
        <rFont val="AcadNusx"/>
        <family val="0"/>
      </rPr>
      <t>kamera</t>
    </r>
    <r>
      <rPr>
        <sz val="10"/>
        <rFont val="Arial"/>
        <family val="2"/>
      </rPr>
      <t xml:space="preserve"> POE</t>
    </r>
  </si>
  <si>
    <r>
      <t xml:space="preserve">3 </t>
    </r>
    <r>
      <rPr>
        <sz val="10"/>
        <rFont val="AcadNusx"/>
        <family val="0"/>
      </rPr>
      <t xml:space="preserve">megapiqseliani kamera </t>
    </r>
    <r>
      <rPr>
        <sz val="10"/>
        <rFont val="Arial"/>
        <family val="2"/>
      </rPr>
      <t>POE</t>
    </r>
  </si>
  <si>
    <r>
      <t xml:space="preserve">32CH 1.5U </t>
    </r>
    <r>
      <rPr>
        <sz val="10"/>
        <rFont val="AcadNusx"/>
        <family val="0"/>
      </rPr>
      <t>videoCamwerTan damakavSirebeli</t>
    </r>
  </si>
  <si>
    <r>
      <rPr>
        <sz val="10"/>
        <rFont val="AcadNusx"/>
        <family val="0"/>
      </rPr>
      <t>orfaziani CamrTveli</t>
    </r>
    <r>
      <rPr>
        <sz val="10"/>
        <rFont val="Arial"/>
        <family val="2"/>
      </rPr>
      <t xml:space="preserve"> 24 POE </t>
    </r>
    <r>
      <rPr>
        <sz val="10"/>
        <rFont val="AcadNusx"/>
        <family val="0"/>
      </rPr>
      <t>portiT,</t>
    </r>
    <r>
      <rPr>
        <sz val="10"/>
        <rFont val="Arial"/>
        <family val="2"/>
      </rPr>
      <t xml:space="preserve"> 10/100 Base-Tx RJ-45 </t>
    </r>
    <r>
      <rPr>
        <sz val="10"/>
        <rFont val="AcadNusx"/>
        <family val="0"/>
      </rPr>
      <t>porti da</t>
    </r>
    <r>
      <rPr>
        <sz val="10"/>
        <rFont val="Arial"/>
        <family val="2"/>
      </rPr>
      <t xml:space="preserve"> 2 Gigabit Combo porti</t>
    </r>
  </si>
  <si>
    <r>
      <rPr>
        <sz val="10"/>
        <rFont val="AcadNusx"/>
        <family val="0"/>
      </rPr>
      <t>reki</t>
    </r>
    <r>
      <rPr>
        <sz val="10"/>
        <rFont val="Arial"/>
        <family val="2"/>
      </rPr>
      <t xml:space="preserve"> 19" 36U</t>
    </r>
  </si>
  <si>
    <r>
      <rPr>
        <sz val="10"/>
        <rFont val="AcadNusx"/>
        <family val="0"/>
      </rPr>
      <t>paCpaneli</t>
    </r>
    <r>
      <rPr>
        <sz val="10"/>
        <rFont val="Calibri"/>
        <family val="2"/>
      </rPr>
      <t xml:space="preserve"> CAT 6, </t>
    </r>
    <r>
      <rPr>
        <sz val="10"/>
        <rFont val="AcadNusx"/>
        <family val="0"/>
      </rPr>
      <t>klasi</t>
    </r>
    <r>
      <rPr>
        <sz val="10"/>
        <rFont val="Calibri"/>
        <family val="2"/>
      </rPr>
      <t xml:space="preserve"> E, unshielded 24-port RJ45, 1U, black (DN-91624U)</t>
    </r>
  </si>
  <si>
    <r>
      <rPr>
        <sz val="10"/>
        <rFont val="AcadNusx"/>
        <family val="0"/>
      </rPr>
      <t>kabeli</t>
    </r>
    <r>
      <rPr>
        <sz val="10"/>
        <rFont val="Calibri"/>
        <family val="2"/>
      </rPr>
      <t xml:space="preserve">, 1U, Removable front shield, </t>
    </r>
    <r>
      <rPr>
        <sz val="10"/>
        <rFont val="AcadNusx"/>
        <family val="0"/>
      </rPr>
      <t>Savi</t>
    </r>
    <r>
      <rPr>
        <sz val="10"/>
        <rFont val="Calibri"/>
        <family val="2"/>
      </rPr>
      <t xml:space="preserve"> (DN-97617)</t>
    </r>
  </si>
  <si>
    <r>
      <rPr>
        <sz val="10"/>
        <rFont val="AcadNusx"/>
        <family val="0"/>
      </rPr>
      <t>aluminis Tavaki</t>
    </r>
    <r>
      <rPr>
        <sz val="10"/>
        <rFont val="Calibri"/>
        <family val="2"/>
      </rPr>
      <t xml:space="preserve"> 1U, 7 outlets (DN-95402)</t>
    </r>
  </si>
  <si>
    <t>lokaluri xarjTaRricxva  #11</t>
  </si>
  <si>
    <t xml:space="preserve">I.  saxanZro signalizaciis sistema </t>
  </si>
  <si>
    <r>
      <t xml:space="preserve">II. kompiuteruli qseli da </t>
    </r>
    <r>
      <rPr>
        <b/>
        <sz val="10"/>
        <color indexed="8"/>
        <rFont val="Times New Roman"/>
        <family val="1"/>
      </rPr>
      <t>CCTV</t>
    </r>
  </si>
  <si>
    <t>zednadebi danaxarjebi xelfasidan</t>
  </si>
  <si>
    <t>gegmiuri dagroveba</t>
  </si>
  <si>
    <t>susti denebi</t>
  </si>
  <si>
    <t>zednadebi danaxarjebi  xelfasidan</t>
  </si>
  <si>
    <t>damiwebis salte 40X4 mm damiwebis vertikluri ReroebiT</t>
  </si>
  <si>
    <t>lokaluri xarjTaRricxva #6</t>
  </si>
  <si>
    <t>samisamarTo kvamlis da Tburi deteqtori</t>
  </si>
  <si>
    <t>saxanZro signalizacia, videomeTvalyureobis da kompiuteruli qseli</t>
  </si>
  <si>
    <t>zednadebi danaxarjebi</t>
  </si>
  <si>
    <t>8-149-1</t>
  </si>
  <si>
    <t>spilenZis ZarRviani kabelebi</t>
  </si>
  <si>
    <t>8-591-8</t>
  </si>
  <si>
    <t>saStefselo rozeti orpolusiani mesame damamiwebeli kontaqtiT</t>
  </si>
  <si>
    <t>8-612-10</t>
  </si>
  <si>
    <t>8-591-3</t>
  </si>
  <si>
    <t>erTpolusiani gamomrTveli 220v Zabvaze erTklaviSiani</t>
  </si>
  <si>
    <t>gamomrTveli</t>
  </si>
  <si>
    <t>erTpolusiani gamomrTveli 220v Zabvaze orklaviSiani</t>
  </si>
  <si>
    <t>8-604-4</t>
  </si>
  <si>
    <r>
      <t>sanaTi warweriT "gasasvleli"  (</t>
    </r>
    <r>
      <rPr>
        <sz val="10"/>
        <rFont val="Arial"/>
        <family val="2"/>
      </rPr>
      <t>EXIT</t>
    </r>
    <r>
      <rPr>
        <sz val="10"/>
        <rFont val="AcadNusx"/>
        <family val="0"/>
      </rPr>
      <t>)</t>
    </r>
  </si>
  <si>
    <t>8-599-2</t>
  </si>
  <si>
    <t xml:space="preserve">sanaTi </t>
  </si>
  <si>
    <t>8-594-1</t>
  </si>
  <si>
    <t xml:space="preserve">sinaTi </t>
  </si>
  <si>
    <t>8-472-3</t>
  </si>
  <si>
    <t>foladis zolana 40X4mm</t>
  </si>
  <si>
    <r>
      <t>spilenZis damiwebis eleqtrodi (</t>
    </r>
    <r>
      <rPr>
        <sz val="10"/>
        <rFont val="Arial"/>
        <family val="2"/>
      </rPr>
      <t>20/1500)</t>
    </r>
  </si>
  <si>
    <t>eleqtrogamanawilebeli farebi</t>
  </si>
  <si>
    <r>
      <t>kibis ujredis sanaTi moZraobis deteqtoriT</t>
    </r>
    <r>
      <rPr>
        <b/>
        <sz val="10"/>
        <color indexed="8"/>
        <rFont val="Times New Roman"/>
        <family val="1"/>
      </rPr>
      <t xml:space="preserve"> IP 40 1X60 </t>
    </r>
    <r>
      <rPr>
        <b/>
        <sz val="10"/>
        <color indexed="8"/>
        <rFont val="AcadNusx"/>
        <family val="0"/>
      </rPr>
      <t>vt</t>
    </r>
  </si>
  <si>
    <r>
      <t xml:space="preserve">Weris Cafluli sanaTi 600X600 4X18 vt </t>
    </r>
    <r>
      <rPr>
        <b/>
        <sz val="10"/>
        <color indexed="8"/>
        <rFont val="Times New Roman"/>
        <family val="1"/>
      </rPr>
      <t xml:space="preserve">IP20 </t>
    </r>
  </si>
  <si>
    <r>
      <t>saevakuacio sanaTi warweriT "gasasvleli"  (</t>
    </r>
    <r>
      <rPr>
        <b/>
        <sz val="10"/>
        <color indexed="8"/>
        <rFont val="Arial"/>
        <family val="2"/>
      </rPr>
      <t>EXIT</t>
    </r>
    <r>
      <rPr>
        <b/>
        <sz val="10"/>
        <color indexed="8"/>
        <rFont val="AcadNusx"/>
        <family val="0"/>
      </rPr>
      <t>)</t>
    </r>
  </si>
  <si>
    <t xml:space="preserve">             თბილისის სახელმწიფო სამედიცინო უნივერსიტეტის ახალი შენობა</t>
  </si>
  <si>
    <t>Oobieqturi (krebsiti) xarjTaRricxva</t>
  </si>
  <si>
    <t>xarjTaRricxva #5</t>
  </si>
  <si>
    <t xml:space="preserve">       xanZarsawinaaRmdego sistema</t>
  </si>
  <si>
    <t>cecxlSemakavebeli sarqveli Termuli CamketiT romelic reagirebs 72 С. zomebiT 300/150mm</t>
  </si>
  <si>
    <t>plastmasis wyalsadenis mili 20/2,3</t>
  </si>
  <si>
    <r>
      <t>saventilacio danadgari siTbos 97% iani rekupiraciiT, თბომცვლელით gaTboba-gagrileba 30 kvt, haeris xarjiT 3300 m</t>
    </r>
    <r>
      <rPr>
        <b/>
        <vertAlign val="superscript"/>
        <sz val="10"/>
        <rFont val="AcadNusx"/>
        <family val="0"/>
      </rPr>
      <t>3</t>
    </r>
    <r>
      <rPr>
        <b/>
        <sz val="10"/>
        <rFont val="AcadNusx"/>
        <family val="0"/>
      </rPr>
      <t>/s da wenviT 280 pa samsvliani sarqveliT</t>
    </r>
  </si>
  <si>
    <r>
      <t>saventilacio danadgari siTbos 97% iani rekupiraciiT , თბომცვლელით gaTbobba-gagrileba 16 kvt, haeris xarjiT 2000 m</t>
    </r>
    <r>
      <rPr>
        <b/>
        <vertAlign val="superscript"/>
        <sz val="10"/>
        <rFont val="AcadNusx"/>
        <family val="0"/>
      </rPr>
      <t>3</t>
    </r>
    <r>
      <rPr>
        <b/>
        <sz val="10"/>
        <rFont val="AcadNusx"/>
        <family val="0"/>
      </rPr>
      <t>/s da wenviT 200 pa samsvliani sarqveliT</t>
    </r>
  </si>
  <si>
    <r>
      <t>saventilacio danadgari თბომცვლელით gaTbobba-gagrileba 8 kvt, haeris xarjiT 800 m</t>
    </r>
    <r>
      <rPr>
        <b/>
        <vertAlign val="superscript"/>
        <sz val="10"/>
        <rFont val="AcadNusx"/>
        <family val="0"/>
      </rPr>
      <t>3</t>
    </r>
    <r>
      <rPr>
        <b/>
        <sz val="10"/>
        <rFont val="AcadNusx"/>
        <family val="0"/>
      </rPr>
      <t>/s da wenviT 150 pa samsvliani sarqveliT</t>
    </r>
  </si>
  <si>
    <r>
      <t xml:space="preserve">mili  </t>
    </r>
    <r>
      <rPr>
        <sz val="10"/>
        <rFont val="Calibri"/>
        <family val="2"/>
      </rPr>
      <t>Ø</t>
    </r>
    <r>
      <rPr>
        <sz val="10"/>
        <rFont val="AcadNusx"/>
        <family val="0"/>
      </rPr>
      <t>54</t>
    </r>
  </si>
  <si>
    <r>
      <t xml:space="preserve">mili   </t>
    </r>
    <r>
      <rPr>
        <sz val="10"/>
        <rFont val="Arial"/>
        <family val="2"/>
      </rPr>
      <t>Ø</t>
    </r>
    <r>
      <rPr>
        <sz val="10"/>
        <rFont val="AcadNusx"/>
        <family val="0"/>
      </rPr>
      <t>32</t>
    </r>
  </si>
  <si>
    <t>dizel-generatori 60 kva simZlavris, mayuCi kabiniT da avtomatikis blokiT</t>
  </si>
  <si>
    <t>samkapi d=32-25-25</t>
  </si>
  <si>
    <t>VIEGA GERMANY</t>
  </si>
  <si>
    <t>წარმოებელი</t>
  </si>
  <si>
    <t>OSTENDORF GERMANY</t>
  </si>
  <si>
    <t>ZEHNDER GEMANY</t>
  </si>
  <si>
    <t>VIEGA GEMANY</t>
  </si>
  <si>
    <t>MEIBES GEMANY</t>
  </si>
  <si>
    <t>P3 ITALY</t>
  </si>
  <si>
    <t>OLIMPIA SPLENDID ITALY</t>
  </si>
  <si>
    <t>NIBE SWEDEN</t>
  </si>
  <si>
    <t>VILO GERMANY</t>
  </si>
  <si>
    <t>JAGUAR INDIA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</si>
</sst>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&quot;р.&quot;_-;\-* #,##0&quot;р.&quot;_-;_-* &quot;-&quot;&quot;р.&quot;_-;_-@_-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_-* #,##0.00_-;\-* #,##0.00_-;_-* &quot;-&quot;??_-;_-@_-"/>
    <numFmt numFmtId="169" formatCode="_-* #,##0.000_-;\-* #,##0.000_-;_-* &quot;-&quot;??_-;_-@_-"/>
    <numFmt numFmtId="170" formatCode="_-* #,##0.000_р_._-;\-* #,##0.000_р_._-;_-* &quot;-&quot;??_р_._-;_-@_-"/>
    <numFmt numFmtId="171" formatCode="_-* #,##0.0_р_._-;\-* #,##0.0_р_._-;_-* &quot;-&quot;??_р_._-;_-@_-"/>
    <numFmt numFmtId="172" formatCode="_-* #,##0_р_._-;\-* #,##0_р_._-;_-* &quot;-&quot;??_р_._-;_-@_-"/>
    <numFmt numFmtId="173" formatCode="0.000"/>
    <numFmt numFmtId="174" formatCode="0.0"/>
    <numFmt numFmtId="175" formatCode="[$-437]yyyy\ &quot;წლის&quot;\ dd\ mm\,\ dddd"/>
    <numFmt numFmtId="176" formatCode="0.0000"/>
    <numFmt numFmtId="177" formatCode="_-* #,##0.0000_р_._-;\-* #,##0.0000_р_._-;_-* &quot;-&quot;??_р_._-;_-@_-"/>
    <numFmt numFmtId="178" formatCode="_-* #,##0.00000_р_._-;\-* #,##0.00000_р_._-;_-* &quot;-&quot;??_р_._-;_-@_-"/>
    <numFmt numFmtId="179" formatCode="&quot;$&quot;#,##0.00"/>
    <numFmt numFmtId="180" formatCode="_(* #,##0.0_);_(* \(#,##0.0\);_(* &quot;-&quot;?_);_(@_)"/>
    <numFmt numFmtId="181" formatCode="000000"/>
  </numFmts>
  <fonts count="69">
    <font>
      <sz val="11"/>
      <color indexed="8"/>
      <name val="Calibri"/>
      <family val="2"/>
    </font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cadNusx"/>
      <family val="0"/>
    </font>
    <font>
      <b/>
      <sz val="10"/>
      <name val="AcadNusx"/>
      <family val="0"/>
    </font>
    <font>
      <sz val="10"/>
      <name val="AcadNusx"/>
      <family val="0"/>
    </font>
    <font>
      <sz val="10"/>
      <name val="Times New Roman"/>
      <family val="1"/>
    </font>
    <font>
      <sz val="10"/>
      <name val="Arial Cyr"/>
      <family val="0"/>
    </font>
    <font>
      <b/>
      <sz val="10"/>
      <name val="Times New Roman"/>
      <family val="1"/>
    </font>
    <font>
      <i/>
      <sz val="10"/>
      <name val="AcadNusx"/>
      <family val="0"/>
    </font>
    <font>
      <sz val="10"/>
      <name val="Helv"/>
      <family val="0"/>
    </font>
    <font>
      <sz val="10"/>
      <name val="ChveuNusx"/>
      <family val="0"/>
    </font>
    <font>
      <b/>
      <sz val="10"/>
      <color indexed="8"/>
      <name val="AcadNusx"/>
      <family val="0"/>
    </font>
    <font>
      <b/>
      <sz val="10"/>
      <color indexed="8"/>
      <name val="AcadMtavr"/>
      <family val="0"/>
    </font>
    <font>
      <u val="single"/>
      <sz val="10"/>
      <color indexed="12"/>
      <name val="Arial Cyr"/>
      <family val="0"/>
    </font>
    <font>
      <b/>
      <sz val="11"/>
      <name val="AcadNusx"/>
      <family val="0"/>
    </font>
    <font>
      <sz val="10"/>
      <name val="Calibri"/>
      <family val="2"/>
    </font>
    <font>
      <sz val="11"/>
      <name val="AcadNusx"/>
      <family val="0"/>
    </font>
    <font>
      <b/>
      <sz val="12"/>
      <name val="AcadNusx"/>
      <family val="0"/>
    </font>
    <font>
      <b/>
      <sz val="10"/>
      <name val="Arial"/>
      <family val="2"/>
    </font>
    <font>
      <b/>
      <sz val="14"/>
      <name val="AcadNusx"/>
      <family val="0"/>
    </font>
    <font>
      <sz val="12"/>
      <name val="Arial"/>
      <family val="2"/>
    </font>
    <font>
      <sz val="12"/>
      <name val="AcadNusx"/>
      <family val="0"/>
    </font>
    <font>
      <sz val="12"/>
      <color indexed="8"/>
      <name val="Calibri"/>
      <family val="2"/>
    </font>
    <font>
      <b/>
      <i/>
      <sz val="10"/>
      <name val="AcadNusx"/>
      <family val="0"/>
    </font>
    <font>
      <sz val="10"/>
      <color indexed="8"/>
      <name val="UniversalMath1 BT"/>
      <family val="1"/>
    </font>
    <font>
      <sz val="10"/>
      <color indexed="8"/>
      <name val="Academic-Times"/>
      <family val="0"/>
    </font>
    <font>
      <sz val="10"/>
      <color indexed="8"/>
      <name val="Academy"/>
      <family val="0"/>
    </font>
    <font>
      <vertAlign val="superscript"/>
      <sz val="10"/>
      <color indexed="8"/>
      <name val="AcadNusx"/>
      <family val="0"/>
    </font>
    <font>
      <b/>
      <vertAlign val="superscript"/>
      <sz val="10"/>
      <color indexed="8"/>
      <name val="AcadNusx"/>
      <family val="0"/>
    </font>
    <font>
      <b/>
      <sz val="10"/>
      <color indexed="8"/>
      <name val="Academic-Times"/>
      <family val="0"/>
    </font>
    <font>
      <b/>
      <sz val="10"/>
      <color indexed="8"/>
      <name val="Arial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Times New Roman"/>
      <family val="1"/>
    </font>
    <font>
      <b/>
      <sz val="12"/>
      <color indexed="8"/>
      <name val="AcadNusx"/>
      <family val="0"/>
    </font>
    <font>
      <b/>
      <vertAlign val="superscript"/>
      <sz val="10"/>
      <name val="AcadNusx"/>
      <family val="0"/>
    </font>
    <font>
      <u val="single"/>
      <sz val="11"/>
      <color indexed="20"/>
      <name val="Calibri"/>
      <family val="2"/>
    </font>
    <font>
      <sz val="10"/>
      <color indexed="8"/>
      <name val="AcadMtavr"/>
      <family val="0"/>
    </font>
    <font>
      <b/>
      <sz val="12"/>
      <color indexed="10"/>
      <name val="AcadNusx"/>
      <family val="0"/>
    </font>
    <font>
      <sz val="10"/>
      <name val="Cambria"/>
      <family val="1"/>
    </font>
    <font>
      <b/>
      <sz val="10"/>
      <name val="Cambria"/>
      <family val="1"/>
    </font>
    <font>
      <b/>
      <sz val="14"/>
      <name val="Calibri"/>
      <family val="2"/>
    </font>
    <font>
      <sz val="11"/>
      <color theme="1"/>
      <name val="Calibri"/>
      <family val="2"/>
    </font>
    <font>
      <u val="single"/>
      <sz val="11"/>
      <color theme="11"/>
      <name val="Calibri"/>
      <family val="2"/>
    </font>
    <font>
      <sz val="10"/>
      <color theme="1"/>
      <name val="AcadNusx"/>
      <family val="0"/>
    </font>
    <font>
      <b/>
      <sz val="10"/>
      <color theme="1"/>
      <name val="AcadNusx"/>
      <family val="0"/>
    </font>
    <font>
      <sz val="10"/>
      <color theme="1"/>
      <name val="Calibri"/>
      <family val="2"/>
    </font>
    <font>
      <sz val="10"/>
      <color theme="1"/>
      <name val="Arial"/>
      <family val="2"/>
    </font>
    <font>
      <sz val="10"/>
      <color theme="1"/>
      <name val="AcadMtavr"/>
      <family val="0"/>
    </font>
    <font>
      <b/>
      <sz val="10"/>
      <color theme="1"/>
      <name val="AcadMtavr"/>
      <family val="0"/>
    </font>
    <font>
      <b/>
      <sz val="10"/>
      <color theme="1"/>
      <name val="Arial"/>
      <family val="2"/>
    </font>
    <font>
      <b/>
      <sz val="12"/>
      <color rgb="FFFF0000"/>
      <name val="AcadNusx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6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 style="thin"/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/>
    </border>
    <border>
      <left style="medium"/>
      <right style="thin"/>
      <top/>
      <bottom/>
    </border>
    <border>
      <left style="thin"/>
      <right style="medium"/>
      <top/>
      <bottom/>
    </border>
    <border>
      <left>
        <color indexed="63"/>
      </left>
      <right style="medium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medium"/>
      <top style="thin"/>
      <bottom style="medium"/>
    </border>
    <border>
      <left/>
      <right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/>
      <top style="thin"/>
      <bottom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/>
      <bottom/>
    </border>
    <border>
      <left/>
      <right/>
      <top style="thin"/>
      <bottom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 style="medium"/>
      <right style="thin"/>
      <top style="medium"/>
      <bottom/>
    </border>
    <border>
      <left style="thin"/>
      <right/>
      <top style="medium"/>
      <bottom/>
    </border>
    <border>
      <left/>
      <right style="thin"/>
      <top style="medium"/>
      <bottom/>
    </border>
    <border>
      <left/>
      <right/>
      <top/>
      <bottom style="thin"/>
    </border>
    <border>
      <left>
        <color indexed="63"/>
      </left>
      <right style="medium"/>
      <top style="medium"/>
      <bottom/>
    </border>
    <border>
      <left style="medium"/>
      <right>
        <color indexed="63"/>
      </right>
      <top style="medium"/>
      <bottom/>
    </border>
    <border>
      <left style="medium"/>
      <right>
        <color indexed="63"/>
      </right>
      <top/>
      <bottom style="medium"/>
    </border>
    <border>
      <left/>
      <right style="thin"/>
      <top/>
      <bottom style="thin"/>
    </border>
    <border>
      <left>
        <color indexed="63"/>
      </left>
      <right style="medium"/>
      <top/>
      <bottom/>
    </border>
  </borders>
  <cellStyleXfs count="41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3" fillId="21" borderId="2" applyNumberFormat="0" applyAlignment="0" applyProtection="0"/>
    <xf numFmtId="0" fontId="13" fillId="21" borderId="2" applyNumberFormat="0" applyAlignment="0" applyProtection="0"/>
    <xf numFmtId="0" fontId="13" fillId="21" borderId="2" applyNumberFormat="0" applyAlignment="0" applyProtection="0"/>
    <xf numFmtId="0" fontId="13" fillId="21" borderId="2" applyNumberFormat="0" applyAlignment="0" applyProtection="0"/>
    <xf numFmtId="0" fontId="13" fillId="21" borderId="2" applyNumberFormat="0" applyAlignment="0" applyProtection="0"/>
    <xf numFmtId="0" fontId="13" fillId="21" borderId="2" applyNumberFormat="0" applyAlignment="0" applyProtection="0"/>
    <xf numFmtId="0" fontId="13" fillId="21" borderId="2" applyNumberFormat="0" applyAlignment="0" applyProtection="0"/>
    <xf numFmtId="0" fontId="13" fillId="21" borderId="2" applyNumberFormat="0" applyAlignment="0" applyProtection="0"/>
    <xf numFmtId="6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167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3" fillId="0" borderId="3" applyNumberFormat="0" applyFill="0" applyAlignment="0" applyProtection="0"/>
    <xf numFmtId="0" fontId="3" fillId="0" borderId="3" applyNumberFormat="0" applyFill="0" applyAlignment="0" applyProtection="0"/>
    <xf numFmtId="0" fontId="3" fillId="0" borderId="3" applyNumberFormat="0" applyFill="0" applyAlignment="0" applyProtection="0"/>
    <xf numFmtId="0" fontId="3" fillId="0" borderId="3" applyNumberFormat="0" applyFill="0" applyAlignment="0" applyProtection="0"/>
    <xf numFmtId="0" fontId="3" fillId="0" borderId="3" applyNumberFormat="0" applyFill="0" applyAlignment="0" applyProtection="0"/>
    <xf numFmtId="0" fontId="3" fillId="0" borderId="3" applyNumberFormat="0" applyFill="0" applyAlignment="0" applyProtection="0"/>
    <xf numFmtId="0" fontId="3" fillId="0" borderId="3" applyNumberFormat="0" applyFill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5" applyNumberFormat="0" applyFill="0" applyAlignment="0" applyProtection="0"/>
    <xf numFmtId="0" fontId="5" fillId="0" borderId="5" applyNumberFormat="0" applyFill="0" applyAlignment="0" applyProtection="0"/>
    <xf numFmtId="0" fontId="5" fillId="0" borderId="5" applyNumberFormat="0" applyFill="0" applyAlignment="0" applyProtection="0"/>
    <xf numFmtId="0" fontId="5" fillId="0" borderId="5" applyNumberFormat="0" applyFill="0" applyAlignment="0" applyProtection="0"/>
    <xf numFmtId="0" fontId="5" fillId="0" borderId="5" applyNumberFormat="0" applyFill="0" applyAlignment="0" applyProtection="0"/>
    <xf numFmtId="0" fontId="5" fillId="0" borderId="5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9" fillId="7" borderId="1" applyNumberFormat="0" applyAlignment="0" applyProtection="0"/>
    <xf numFmtId="0" fontId="9" fillId="7" borderId="1" applyNumberFormat="0" applyAlignment="0" applyProtection="0"/>
    <xf numFmtId="0" fontId="9" fillId="7" borderId="1" applyNumberFormat="0" applyAlignment="0" applyProtection="0"/>
    <xf numFmtId="0" fontId="9" fillId="7" borderId="1" applyNumberFormat="0" applyAlignment="0" applyProtection="0"/>
    <xf numFmtId="0" fontId="9" fillId="7" borderId="1" applyNumberFormat="0" applyAlignment="0" applyProtection="0"/>
    <xf numFmtId="0" fontId="9" fillId="7" borderId="1" applyNumberFormat="0" applyAlignment="0" applyProtection="0"/>
    <xf numFmtId="0" fontId="9" fillId="7" borderId="1" applyNumberFormat="0" applyAlignment="0" applyProtection="0"/>
    <xf numFmtId="0" fontId="9" fillId="7" borderId="1" applyNumberFormat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5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0" fillId="20" borderId="8" applyNumberFormat="0" applyAlignment="0" applyProtection="0"/>
    <xf numFmtId="0" fontId="10" fillId="20" borderId="8" applyNumberFormat="0" applyAlignment="0" applyProtection="0"/>
    <xf numFmtId="0" fontId="10" fillId="20" borderId="8" applyNumberFormat="0" applyAlignment="0" applyProtection="0"/>
    <xf numFmtId="0" fontId="10" fillId="20" borderId="8" applyNumberFormat="0" applyAlignment="0" applyProtection="0"/>
    <xf numFmtId="0" fontId="10" fillId="20" borderId="8" applyNumberFormat="0" applyAlignment="0" applyProtection="0"/>
    <xf numFmtId="0" fontId="10" fillId="20" borderId="8" applyNumberFormat="0" applyAlignment="0" applyProtection="0"/>
    <xf numFmtId="0" fontId="10" fillId="20" borderId="8" applyNumberFormat="0" applyAlignment="0" applyProtection="0"/>
    <xf numFmtId="0" fontId="10" fillId="20" borderId="8" applyNumberForma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5" fillId="0" borderId="0">
      <alignment/>
      <protection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8" applyNumberFormat="0" applyAlignment="0" applyProtection="0"/>
    <xf numFmtId="0" fontId="11" fillId="20" borderId="1" applyNumberFormat="0" applyAlignment="0" applyProtection="0"/>
    <xf numFmtId="0" fontId="29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3" fillId="21" borderId="2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60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7" applyNumberFormat="0" applyFont="0" applyAlignment="0" applyProtection="0"/>
    <xf numFmtId="9" fontId="0" fillId="0" borderId="0" applyFont="0" applyFill="0" applyBorder="0" applyAlignment="0" applyProtection="0"/>
    <xf numFmtId="0" fontId="12" fillId="0" borderId="6" applyNumberFormat="0" applyFill="0" applyAlignment="0" applyProtection="0"/>
    <xf numFmtId="0" fontId="14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" fillId="0" borderId="0">
      <alignment/>
      <protection/>
    </xf>
  </cellStyleXfs>
  <cellXfs count="716">
    <xf numFmtId="0" fontId="0" fillId="0" borderId="0" xfId="0" applyAlignment="1">
      <alignment/>
    </xf>
    <xf numFmtId="0" fontId="20" fillId="0" borderId="0" xfId="301" applyFont="1" applyAlignment="1">
      <alignment horizontal="center"/>
      <protection/>
    </xf>
    <xf numFmtId="168" fontId="20" fillId="0" borderId="10" xfId="227" applyNumberFormat="1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top" wrapText="1"/>
    </xf>
    <xf numFmtId="0" fontId="20" fillId="0" borderId="10" xfId="0" applyFont="1" applyBorder="1" applyAlignment="1">
      <alignment horizontal="left" vertical="top" wrapText="1"/>
    </xf>
    <xf numFmtId="0" fontId="20" fillId="0" borderId="10" xfId="322" applyFont="1" applyBorder="1" applyAlignment="1">
      <alignment horizontal="center" vertical="top" wrapText="1"/>
      <protection/>
    </xf>
    <xf numFmtId="167" fontId="20" fillId="0" borderId="10" xfId="407" applyFont="1" applyBorder="1" applyAlignment="1">
      <alignment horizontal="center" vertical="center"/>
    </xf>
    <xf numFmtId="0" fontId="1" fillId="0" borderId="0" xfId="322">
      <alignment/>
      <protection/>
    </xf>
    <xf numFmtId="167" fontId="28" fillId="0" borderId="0" xfId="407" applyFont="1" applyAlignment="1">
      <alignment horizontal="right" vertical="center"/>
    </xf>
    <xf numFmtId="0" fontId="20" fillId="0" borderId="11" xfId="322" applyFont="1" applyBorder="1" applyAlignment="1">
      <alignment vertical="top" wrapText="1"/>
      <protection/>
    </xf>
    <xf numFmtId="167" fontId="27" fillId="0" borderId="0" xfId="407" applyFont="1" applyAlignment="1">
      <alignment horizontal="right" vertical="center"/>
    </xf>
    <xf numFmtId="0" fontId="20" fillId="0" borderId="10" xfId="337" applyFont="1" applyBorder="1" applyAlignment="1">
      <alignment horizontal="center" vertical="center"/>
      <protection/>
    </xf>
    <xf numFmtId="0" fontId="20" fillId="0" borderId="12" xfId="0" applyFont="1" applyBorder="1" applyAlignment="1">
      <alignment horizontal="center" vertical="top" wrapText="1"/>
    </xf>
    <xf numFmtId="0" fontId="21" fillId="0" borderId="0" xfId="0" applyFont="1" applyAlignment="1">
      <alignment/>
    </xf>
    <xf numFmtId="0" fontId="21" fillId="0" borderId="0" xfId="0" applyFont="1" applyAlignment="1">
      <alignment/>
    </xf>
    <xf numFmtId="0" fontId="25" fillId="0" borderId="0" xfId="0" applyFont="1" applyAlignment="1">
      <alignment/>
    </xf>
    <xf numFmtId="0" fontId="20" fillId="0" borderId="10" xfId="0" applyFont="1" applyBorder="1" applyAlignment="1">
      <alignment vertical="top" wrapText="1"/>
    </xf>
    <xf numFmtId="0" fontId="18" fillId="0" borderId="0" xfId="0" applyFont="1" applyAlignment="1">
      <alignment/>
    </xf>
    <xf numFmtId="0" fontId="20" fillId="0" borderId="11" xfId="0" applyFont="1" applyBorder="1" applyAlignment="1">
      <alignment horizontal="center" vertical="top" wrapText="1"/>
    </xf>
    <xf numFmtId="0" fontId="19" fillId="0" borderId="13" xfId="322" applyFont="1" applyBorder="1" applyAlignment="1">
      <alignment horizontal="center" vertical="top" wrapText="1"/>
      <protection/>
    </xf>
    <xf numFmtId="0" fontId="20" fillId="0" borderId="11" xfId="0" applyFont="1" applyBorder="1" applyAlignment="1">
      <alignment vertical="top" wrapText="1"/>
    </xf>
    <xf numFmtId="0" fontId="20" fillId="0" borderId="11" xfId="0" applyFont="1" applyBorder="1" applyAlignment="1">
      <alignment horizontal="center" vertical="center" wrapText="1"/>
    </xf>
    <xf numFmtId="0" fontId="20" fillId="0" borderId="11" xfId="322" applyFont="1" applyBorder="1" applyAlignment="1">
      <alignment horizontal="center" vertical="center" wrapText="1"/>
      <protection/>
    </xf>
    <xf numFmtId="0" fontId="20" fillId="0" borderId="10" xfId="322" applyFont="1" applyBorder="1" applyAlignment="1">
      <alignment vertical="top" wrapText="1"/>
      <protection/>
    </xf>
    <xf numFmtId="0" fontId="18" fillId="0" borderId="0" xfId="407" applyNumberFormat="1" applyFont="1" applyAlignment="1">
      <alignment horizontal="center" vertical="center"/>
    </xf>
    <xf numFmtId="0" fontId="20" fillId="0" borderId="10" xfId="322" applyFont="1" applyBorder="1" applyAlignment="1">
      <alignment horizontal="center" vertical="center" wrapText="1"/>
      <protection/>
    </xf>
    <xf numFmtId="0" fontId="20" fillId="0" borderId="0" xfId="0" applyFont="1" applyAlignment="1">
      <alignment/>
    </xf>
    <xf numFmtId="49" fontId="20" fillId="0" borderId="13" xfId="322" applyNumberFormat="1" applyFont="1" applyBorder="1" applyAlignment="1">
      <alignment vertical="top" wrapText="1"/>
      <protection/>
    </xf>
    <xf numFmtId="0" fontId="21" fillId="0" borderId="12" xfId="0" applyFont="1" applyBorder="1" applyAlignment="1" quotePrefix="1">
      <alignment horizontal="center" vertical="top" wrapText="1"/>
    </xf>
    <xf numFmtId="167" fontId="20" fillId="0" borderId="12" xfId="407" applyFont="1" applyBorder="1" applyAlignment="1">
      <alignment vertical="top" wrapText="1"/>
    </xf>
    <xf numFmtId="49" fontId="20" fillId="0" borderId="13" xfId="0" applyNumberFormat="1" applyFont="1" applyBorder="1" applyAlignment="1">
      <alignment horizontal="center" vertical="top" wrapText="1"/>
    </xf>
    <xf numFmtId="49" fontId="20" fillId="0" borderId="12" xfId="0" applyNumberFormat="1" applyFont="1" applyBorder="1" applyAlignment="1">
      <alignment vertical="top" wrapText="1"/>
    </xf>
    <xf numFmtId="0" fontId="20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 quotePrefix="1">
      <alignment horizontal="center" vertical="top" wrapText="1"/>
    </xf>
    <xf numFmtId="9" fontId="19" fillId="0" borderId="10" xfId="0" applyNumberFormat="1" applyFont="1" applyBorder="1" applyAlignment="1">
      <alignment horizontal="center" vertical="top" wrapText="1"/>
    </xf>
    <xf numFmtId="0" fontId="19" fillId="0" borderId="12" xfId="0" applyFont="1" applyBorder="1" applyAlignment="1">
      <alignment horizontal="center" vertical="top" wrapText="1"/>
    </xf>
    <xf numFmtId="0" fontId="19" fillId="0" borderId="13" xfId="0" applyFont="1" applyBorder="1" applyAlignment="1">
      <alignment horizontal="center" vertical="top" wrapText="1"/>
    </xf>
    <xf numFmtId="0" fontId="22" fillId="0" borderId="10" xfId="0" applyFont="1" applyBorder="1" applyAlignment="1">
      <alignment vertical="top"/>
    </xf>
    <xf numFmtId="0" fontId="1" fillId="0" borderId="10" xfId="0" applyFont="1" applyBorder="1" applyAlignment="1">
      <alignment horizontal="center" vertical="top" wrapText="1"/>
    </xf>
    <xf numFmtId="0" fontId="20" fillId="0" borderId="11" xfId="323" applyFont="1" applyBorder="1" applyAlignment="1">
      <alignment horizontal="center" vertical="top" wrapText="1"/>
      <protection/>
    </xf>
    <xf numFmtId="167" fontId="20" fillId="0" borderId="0" xfId="407" applyFont="1" applyAlignment="1">
      <alignment/>
    </xf>
    <xf numFmtId="167" fontId="20" fillId="0" borderId="11" xfId="407" applyFont="1" applyBorder="1" applyAlignment="1">
      <alignment vertical="center" wrapText="1"/>
    </xf>
    <xf numFmtId="167" fontId="20" fillId="0" borderId="12" xfId="407" applyFont="1" applyBorder="1" applyAlignment="1">
      <alignment vertical="center" wrapText="1"/>
    </xf>
    <xf numFmtId="167" fontId="20" fillId="0" borderId="13" xfId="407" applyFont="1" applyBorder="1" applyAlignment="1">
      <alignment vertical="center" wrapText="1"/>
    </xf>
    <xf numFmtId="167" fontId="20" fillId="0" borderId="10" xfId="407" applyFont="1" applyBorder="1" applyAlignment="1">
      <alignment vertical="center" wrapText="1"/>
    </xf>
    <xf numFmtId="167" fontId="20" fillId="0" borderId="13" xfId="407" applyFont="1" applyBorder="1" applyAlignment="1">
      <alignment vertical="top" wrapText="1"/>
    </xf>
    <xf numFmtId="167" fontId="19" fillId="0" borderId="10" xfId="407" applyFont="1" applyBorder="1" applyAlignment="1">
      <alignment vertical="center" wrapText="1"/>
    </xf>
    <xf numFmtId="167" fontId="19" fillId="0" borderId="12" xfId="407" applyFont="1" applyBorder="1" applyAlignment="1">
      <alignment vertical="center" wrapText="1"/>
    </xf>
    <xf numFmtId="2" fontId="20" fillId="0" borderId="13" xfId="0" applyNumberFormat="1" applyFont="1" applyBorder="1" applyAlignment="1">
      <alignment horizontal="center" vertical="top" wrapText="1"/>
    </xf>
    <xf numFmtId="0" fontId="20" fillId="0" borderId="13" xfId="0" applyFont="1" applyBorder="1" applyAlignment="1">
      <alignment horizontal="center" vertical="top" wrapText="1"/>
    </xf>
    <xf numFmtId="167" fontId="20" fillId="0" borderId="11" xfId="407" applyFont="1" applyBorder="1" applyAlignment="1">
      <alignment vertical="top" wrapText="1"/>
    </xf>
    <xf numFmtId="0" fontId="20" fillId="0" borderId="10" xfId="0" applyFont="1" applyBorder="1" applyAlignment="1" quotePrefix="1">
      <alignment vertical="top" wrapText="1"/>
    </xf>
    <xf numFmtId="0" fontId="20" fillId="0" borderId="11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center" vertical="top" wrapText="1"/>
    </xf>
    <xf numFmtId="167" fontId="20" fillId="0" borderId="11" xfId="407" applyFont="1" applyBorder="1" applyAlignment="1">
      <alignment horizontal="center" vertical="top" wrapText="1"/>
    </xf>
    <xf numFmtId="167" fontId="20" fillId="0" borderId="10" xfId="407" applyFont="1" applyBorder="1" applyAlignment="1">
      <alignment horizontal="center" vertical="top" wrapText="1"/>
    </xf>
    <xf numFmtId="0" fontId="19" fillId="0" borderId="11" xfId="0" applyFont="1" applyBorder="1" applyAlignment="1" quotePrefix="1">
      <alignment horizontal="center" vertical="top" wrapText="1"/>
    </xf>
    <xf numFmtId="0" fontId="21" fillId="0" borderId="11" xfId="0" applyFont="1" applyBorder="1" applyAlignment="1" quotePrefix="1">
      <alignment horizontal="center" vertical="top" wrapText="1"/>
    </xf>
    <xf numFmtId="167" fontId="20" fillId="0" borderId="10" xfId="407" applyFont="1" applyBorder="1" applyAlignment="1">
      <alignment vertical="top" wrapText="1"/>
    </xf>
    <xf numFmtId="167" fontId="20" fillId="0" borderId="14" xfId="407" applyFont="1" applyBorder="1" applyAlignment="1">
      <alignment vertical="top" wrapText="1"/>
    </xf>
    <xf numFmtId="49" fontId="20" fillId="0" borderId="11" xfId="0" applyNumberFormat="1" applyFont="1" applyBorder="1" applyAlignment="1">
      <alignment horizontal="center" vertical="top" wrapText="1"/>
    </xf>
    <xf numFmtId="167" fontId="20" fillId="0" borderId="11" xfId="407" applyFont="1" applyBorder="1" applyAlignment="1">
      <alignment horizontal="center" vertical="center" wrapText="1"/>
    </xf>
    <xf numFmtId="167" fontId="24" fillId="0" borderId="13" xfId="407" applyFont="1" applyBorder="1" applyAlignment="1">
      <alignment vertical="top" wrapText="1"/>
    </xf>
    <xf numFmtId="167" fontId="19" fillId="0" borderId="10" xfId="407" applyFont="1" applyBorder="1" applyAlignment="1">
      <alignment vertical="top" wrapText="1"/>
    </xf>
    <xf numFmtId="167" fontId="20" fillId="0" borderId="10" xfId="407" applyFont="1" applyBorder="1" applyAlignment="1">
      <alignment/>
    </xf>
    <xf numFmtId="167" fontId="20" fillId="0" borderId="12" xfId="407" applyFont="1" applyBorder="1" applyAlignment="1">
      <alignment horizontal="center"/>
    </xf>
    <xf numFmtId="2" fontId="20" fillId="0" borderId="11" xfId="0" applyNumberFormat="1" applyFont="1" applyBorder="1" applyAlignment="1">
      <alignment horizontal="center" vertical="top" wrapText="1"/>
    </xf>
    <xf numFmtId="0" fontId="19" fillId="0" borderId="10" xfId="0" applyFont="1" applyBorder="1" applyAlignment="1">
      <alignment vertical="top" wrapText="1"/>
    </xf>
    <xf numFmtId="2" fontId="20" fillId="0" borderId="11" xfId="0" applyNumberFormat="1" applyFont="1" applyBorder="1" applyAlignment="1">
      <alignment horizontal="center" vertical="center" wrapText="1"/>
    </xf>
    <xf numFmtId="0" fontId="19" fillId="0" borderId="13" xfId="0" applyFont="1" applyBorder="1" applyAlignment="1">
      <alignment vertical="top" wrapText="1"/>
    </xf>
    <xf numFmtId="2" fontId="20" fillId="0" borderId="10" xfId="0" applyNumberFormat="1" applyFont="1" applyBorder="1" applyAlignment="1">
      <alignment horizontal="center" vertical="top" wrapText="1"/>
    </xf>
    <xf numFmtId="167" fontId="20" fillId="0" borderId="13" xfId="407" applyFont="1" applyBorder="1" applyAlignment="1">
      <alignment horizontal="center" vertical="center"/>
    </xf>
    <xf numFmtId="0" fontId="27" fillId="0" borderId="0" xfId="0" applyFont="1" applyAlignment="1">
      <alignment horizontal="left" vertical="center"/>
    </xf>
    <xf numFmtId="0" fontId="36" fillId="0" borderId="0" xfId="0" applyFont="1" applyAlignment="1">
      <alignment horizontal="center"/>
    </xf>
    <xf numFmtId="0" fontId="20" fillId="0" borderId="11" xfId="0" applyFont="1" applyBorder="1" applyAlignment="1">
      <alignment horizontal="center"/>
    </xf>
    <xf numFmtId="0" fontId="19" fillId="0" borderId="11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20" fillId="0" borderId="10" xfId="0" applyFont="1" applyBorder="1" applyAlignment="1">
      <alignment horizontal="left" vertical="center" wrapText="1"/>
    </xf>
    <xf numFmtId="2" fontId="19" fillId="24" borderId="10" xfId="0" applyNumberFormat="1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 vertical="top" wrapText="1"/>
    </xf>
    <xf numFmtId="0" fontId="20" fillId="0" borderId="0" xfId="0" applyFont="1" applyAlignment="1">
      <alignment horizontal="left" vertical="center" wrapText="1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0" borderId="10" xfId="0" applyFont="1" applyBorder="1" applyAlignment="1">
      <alignment horizontal="center"/>
    </xf>
    <xf numFmtId="167" fontId="20" fillId="0" borderId="0" xfId="407" applyFont="1" applyAlignment="1">
      <alignment horizontal="center"/>
    </xf>
    <xf numFmtId="168" fontId="19" fillId="0" borderId="15" xfId="227" applyNumberFormat="1" applyFont="1" applyBorder="1" applyAlignment="1">
      <alignment horizontal="center" vertical="center"/>
    </xf>
    <xf numFmtId="167" fontId="19" fillId="0" borderId="16" xfId="407" applyFont="1" applyBorder="1" applyAlignment="1">
      <alignment horizontal="center" vertical="center"/>
    </xf>
    <xf numFmtId="0" fontId="20" fillId="24" borderId="10" xfId="0" applyFont="1" applyFill="1" applyBorder="1" applyAlignment="1">
      <alignment vertical="top" wrapText="1"/>
    </xf>
    <xf numFmtId="2" fontId="20" fillId="24" borderId="10" xfId="0" applyNumberFormat="1" applyFont="1" applyFill="1" applyBorder="1" applyAlignment="1">
      <alignment horizontal="center" vertical="center" wrapText="1"/>
    </xf>
    <xf numFmtId="2" fontId="20" fillId="24" borderId="10" xfId="0" applyNumberFormat="1" applyFont="1" applyFill="1" applyBorder="1" applyAlignment="1">
      <alignment horizontal="center" vertical="top" wrapText="1"/>
    </xf>
    <xf numFmtId="173" fontId="20" fillId="0" borderId="10" xfId="0" applyNumberFormat="1" applyFont="1" applyBorder="1" applyAlignment="1">
      <alignment horizontal="center" vertical="center" wrapText="1"/>
    </xf>
    <xf numFmtId="171" fontId="20" fillId="0" borderId="10" xfId="407" applyNumberFormat="1" applyFont="1" applyBorder="1" applyAlignment="1">
      <alignment vertical="top" wrapText="1"/>
    </xf>
    <xf numFmtId="2" fontId="20" fillId="24" borderId="11" xfId="0" applyNumberFormat="1" applyFont="1" applyFill="1" applyBorder="1" applyAlignment="1">
      <alignment horizontal="center" vertical="center" wrapText="1"/>
    </xf>
    <xf numFmtId="0" fontId="19" fillId="0" borderId="17" xfId="337" applyFont="1" applyBorder="1" applyAlignment="1">
      <alignment horizontal="center" vertical="center"/>
      <protection/>
    </xf>
    <xf numFmtId="0" fontId="20" fillId="0" borderId="18" xfId="337" applyFont="1" applyBorder="1" applyAlignment="1">
      <alignment horizontal="left" vertical="center" wrapText="1"/>
      <protection/>
    </xf>
    <xf numFmtId="0" fontId="20" fillId="0" borderId="19" xfId="337" applyFont="1" applyBorder="1" applyAlignment="1">
      <alignment horizontal="center" vertical="center" wrapText="1"/>
      <protection/>
    </xf>
    <xf numFmtId="0" fontId="20" fillId="0" borderId="19" xfId="301" applyFont="1" applyBorder="1" applyAlignment="1">
      <alignment horizontal="center" vertical="center" wrapText="1"/>
      <protection/>
    </xf>
    <xf numFmtId="167" fontId="19" fillId="0" borderId="17" xfId="407" applyFont="1" applyBorder="1" applyAlignment="1">
      <alignment horizontal="center" vertical="center"/>
    </xf>
    <xf numFmtId="167" fontId="20" fillId="0" borderId="18" xfId="407" applyFont="1" applyBorder="1" applyAlignment="1">
      <alignment horizontal="center"/>
    </xf>
    <xf numFmtId="167" fontId="20" fillId="0" borderId="20" xfId="407" applyFont="1" applyBorder="1" applyAlignment="1">
      <alignment horizontal="center" vertical="center"/>
    </xf>
    <xf numFmtId="167" fontId="20" fillId="0" borderId="21" xfId="407" applyFont="1" applyBorder="1" applyAlignment="1">
      <alignment horizontal="center"/>
    </xf>
    <xf numFmtId="167" fontId="20" fillId="0" borderId="22" xfId="407" applyFont="1" applyBorder="1" applyAlignment="1">
      <alignment vertical="top" wrapText="1"/>
    </xf>
    <xf numFmtId="0" fontId="20" fillId="0" borderId="22" xfId="0" applyFont="1" applyBorder="1" applyAlignment="1">
      <alignment horizontal="center" vertical="top" wrapText="1"/>
    </xf>
    <xf numFmtId="167" fontId="20" fillId="0" borderId="23" xfId="407" applyFont="1" applyBorder="1" applyAlignment="1">
      <alignment vertical="top" wrapText="1"/>
    </xf>
    <xf numFmtId="0" fontId="20" fillId="0" borderId="24" xfId="0" applyFont="1" applyBorder="1" applyAlignment="1">
      <alignment horizontal="center" vertical="top" wrapText="1"/>
    </xf>
    <xf numFmtId="167" fontId="20" fillId="0" borderId="25" xfId="407" applyFont="1" applyBorder="1" applyAlignment="1">
      <alignment vertical="top" wrapText="1"/>
    </xf>
    <xf numFmtId="0" fontId="20" fillId="0" borderId="26" xfId="0" applyFont="1" applyBorder="1" applyAlignment="1">
      <alignment horizontal="center" vertical="top" wrapText="1"/>
    </xf>
    <xf numFmtId="0" fontId="20" fillId="0" borderId="27" xfId="0" applyFont="1" applyBorder="1" applyAlignment="1">
      <alignment vertical="top" wrapText="1"/>
    </xf>
    <xf numFmtId="0" fontId="20" fillId="0" borderId="27" xfId="0" applyFont="1" applyBorder="1" applyAlignment="1">
      <alignment horizontal="center" vertical="top" wrapText="1"/>
    </xf>
    <xf numFmtId="167" fontId="20" fillId="0" borderId="27" xfId="407" applyFont="1" applyBorder="1" applyAlignment="1">
      <alignment vertical="top" wrapText="1"/>
    </xf>
    <xf numFmtId="167" fontId="20" fillId="0" borderId="28" xfId="407" applyFont="1" applyBorder="1" applyAlignment="1">
      <alignment vertical="top" wrapText="1"/>
    </xf>
    <xf numFmtId="0" fontId="19" fillId="0" borderId="22" xfId="0" applyFont="1" applyBorder="1" applyAlignment="1">
      <alignment horizontal="left" vertical="top" wrapText="1"/>
    </xf>
    <xf numFmtId="0" fontId="20" fillId="0" borderId="29" xfId="0" applyFont="1" applyBorder="1" applyAlignment="1">
      <alignment horizontal="center" vertical="top" wrapText="1"/>
    </xf>
    <xf numFmtId="167" fontId="20" fillId="0" borderId="30" xfId="407" applyFont="1" applyBorder="1" applyAlignment="1">
      <alignment vertical="top" wrapText="1"/>
    </xf>
    <xf numFmtId="167" fontId="20" fillId="0" borderId="22" xfId="407" applyFont="1" applyBorder="1" applyAlignment="1">
      <alignment vertical="center" wrapText="1"/>
    </xf>
    <xf numFmtId="167" fontId="20" fillId="0" borderId="23" xfId="407" applyFont="1" applyBorder="1" applyAlignment="1">
      <alignment vertical="center" wrapText="1"/>
    </xf>
    <xf numFmtId="167" fontId="20" fillId="0" borderId="27" xfId="407" applyFont="1" applyBorder="1" applyAlignment="1">
      <alignment vertical="center" wrapText="1"/>
    </xf>
    <xf numFmtId="167" fontId="20" fillId="0" borderId="28" xfId="407" applyFont="1" applyBorder="1" applyAlignment="1">
      <alignment vertical="center" wrapText="1"/>
    </xf>
    <xf numFmtId="0" fontId="19" fillId="0" borderId="13" xfId="0" applyFont="1" applyBorder="1" applyAlignment="1">
      <alignment horizontal="left" vertical="top" wrapText="1"/>
    </xf>
    <xf numFmtId="0" fontId="20" fillId="0" borderId="13" xfId="0" applyFont="1" applyBorder="1" applyAlignment="1" quotePrefix="1">
      <alignment horizontal="center" vertical="top" wrapText="1"/>
    </xf>
    <xf numFmtId="2" fontId="19" fillId="24" borderId="13" xfId="0" applyNumberFormat="1" applyFont="1" applyFill="1" applyBorder="1" applyAlignment="1">
      <alignment horizontal="center" vertical="center" wrapText="1"/>
    </xf>
    <xf numFmtId="2" fontId="20" fillId="24" borderId="13" xfId="0" applyNumberFormat="1" applyFont="1" applyFill="1" applyBorder="1" applyAlignment="1">
      <alignment horizontal="center" vertical="center" wrapText="1"/>
    </xf>
    <xf numFmtId="0" fontId="20" fillId="24" borderId="27" xfId="0" applyFont="1" applyFill="1" applyBorder="1" applyAlignment="1">
      <alignment vertical="top" wrapText="1"/>
    </xf>
    <xf numFmtId="0" fontId="20" fillId="24" borderId="11" xfId="0" applyFont="1" applyFill="1" applyBorder="1" applyAlignment="1">
      <alignment vertical="top" wrapText="1"/>
    </xf>
    <xf numFmtId="2" fontId="19" fillId="24" borderId="22" xfId="0" applyNumberFormat="1" applyFont="1" applyFill="1" applyBorder="1" applyAlignment="1">
      <alignment horizontal="center" vertical="center" wrapText="1"/>
    </xf>
    <xf numFmtId="2" fontId="20" fillId="24" borderId="27" xfId="0" applyNumberFormat="1" applyFont="1" applyFill="1" applyBorder="1" applyAlignment="1">
      <alignment horizontal="center" vertical="center" wrapText="1"/>
    </xf>
    <xf numFmtId="0" fontId="20" fillId="24" borderId="11" xfId="0" applyFont="1" applyFill="1" applyBorder="1" applyAlignment="1">
      <alignment horizontal="center" vertical="top" wrapText="1"/>
    </xf>
    <xf numFmtId="0" fontId="20" fillId="0" borderId="15" xfId="0" applyFont="1" applyBorder="1" applyAlignment="1">
      <alignment horizontal="center" vertical="top" wrapText="1"/>
    </xf>
    <xf numFmtId="167" fontId="20" fillId="0" borderId="15" xfId="407" applyFont="1" applyBorder="1" applyAlignment="1">
      <alignment vertical="top" wrapText="1"/>
    </xf>
    <xf numFmtId="167" fontId="20" fillId="0" borderId="31" xfId="407" applyFont="1" applyBorder="1" applyAlignment="1">
      <alignment vertical="top" wrapText="1"/>
    </xf>
    <xf numFmtId="167" fontId="20" fillId="0" borderId="32" xfId="407" applyFont="1" applyBorder="1" applyAlignment="1">
      <alignment vertical="top" wrapText="1"/>
    </xf>
    <xf numFmtId="0" fontId="20" fillId="0" borderId="33" xfId="0" applyFont="1" applyBorder="1" applyAlignment="1">
      <alignment horizontal="center" vertical="top" wrapText="1"/>
    </xf>
    <xf numFmtId="0" fontId="20" fillId="0" borderId="10" xfId="323" applyFont="1" applyBorder="1" applyAlignment="1">
      <alignment horizontal="left" vertical="top" wrapText="1"/>
      <protection/>
    </xf>
    <xf numFmtId="0" fontId="19" fillId="0" borderId="34" xfId="0" applyFont="1" applyBorder="1" applyAlignment="1">
      <alignment horizontal="left" vertical="top" wrapText="1"/>
    </xf>
    <xf numFmtId="167" fontId="19" fillId="0" borderId="15" xfId="407" applyFont="1" applyBorder="1" applyAlignment="1">
      <alignment vertical="center" wrapText="1"/>
    </xf>
    <xf numFmtId="167" fontId="19" fillId="0" borderId="22" xfId="407" applyFont="1" applyBorder="1" applyAlignment="1">
      <alignment vertical="center" wrapText="1"/>
    </xf>
    <xf numFmtId="0" fontId="20" fillId="0" borderId="35" xfId="0" applyFont="1" applyBorder="1" applyAlignment="1">
      <alignment horizontal="center" vertical="top" wrapText="1"/>
    </xf>
    <xf numFmtId="167" fontId="20" fillId="0" borderId="36" xfId="407" applyFont="1" applyBorder="1" applyAlignment="1">
      <alignment vertical="top" wrapText="1"/>
    </xf>
    <xf numFmtId="167" fontId="20" fillId="0" borderId="15" xfId="407" applyFont="1" applyBorder="1" applyAlignment="1">
      <alignment vertical="center" wrapText="1"/>
    </xf>
    <xf numFmtId="167" fontId="20" fillId="0" borderId="31" xfId="407" applyFont="1" applyBorder="1" applyAlignment="1">
      <alignment vertical="center" wrapText="1"/>
    </xf>
    <xf numFmtId="0" fontId="33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top" wrapText="1"/>
    </xf>
    <xf numFmtId="0" fontId="20" fillId="0" borderId="10" xfId="323" applyFont="1" applyBorder="1" applyAlignment="1">
      <alignment horizontal="center" vertical="top" wrapText="1"/>
      <protection/>
    </xf>
    <xf numFmtId="0" fontId="19" fillId="0" borderId="22" xfId="0" applyFont="1" applyBorder="1" applyAlignment="1">
      <alignment horizontal="center" vertical="center" wrapText="1"/>
    </xf>
    <xf numFmtId="0" fontId="19" fillId="0" borderId="15" xfId="0" applyFont="1" applyBorder="1" applyAlignment="1">
      <alignment vertical="top" wrapText="1"/>
    </xf>
    <xf numFmtId="9" fontId="20" fillId="0" borderId="11" xfId="0" applyNumberFormat="1" applyFont="1" applyBorder="1" applyAlignment="1">
      <alignment horizontal="center" vertical="top" wrapText="1"/>
    </xf>
    <xf numFmtId="0" fontId="37" fillId="0" borderId="33" xfId="0" applyFont="1" applyBorder="1" applyAlignment="1">
      <alignment horizontal="center" vertical="top" wrapText="1"/>
    </xf>
    <xf numFmtId="0" fontId="38" fillId="24" borderId="15" xfId="0" applyFont="1" applyFill="1" applyBorder="1" applyAlignment="1">
      <alignment horizontal="center" wrapText="1"/>
    </xf>
    <xf numFmtId="0" fontId="37" fillId="24" borderId="15" xfId="0" applyFont="1" applyFill="1" applyBorder="1" applyAlignment="1">
      <alignment horizontal="center" vertical="center" wrapText="1"/>
    </xf>
    <xf numFmtId="2" fontId="37" fillId="24" borderId="15" xfId="0" applyNumberFormat="1" applyFont="1" applyFill="1" applyBorder="1" applyAlignment="1">
      <alignment horizontal="center" vertical="center" wrapText="1"/>
    </xf>
    <xf numFmtId="167" fontId="37" fillId="0" borderId="15" xfId="407" applyFont="1" applyBorder="1" applyAlignment="1">
      <alignment vertical="top" wrapText="1"/>
    </xf>
    <xf numFmtId="0" fontId="20" fillId="24" borderId="0" xfId="0" applyFont="1" applyFill="1" applyAlignment="1">
      <alignment vertical="center"/>
    </xf>
    <xf numFmtId="9" fontId="20" fillId="0" borderId="12" xfId="0" applyNumberFormat="1" applyFont="1" applyBorder="1" applyAlignment="1">
      <alignment horizontal="center" vertical="top" wrapText="1"/>
    </xf>
    <xf numFmtId="0" fontId="21" fillId="0" borderId="15" xfId="0" applyFont="1" applyBorder="1" applyAlignment="1" quotePrefix="1">
      <alignment horizontal="center" vertical="top" wrapText="1"/>
    </xf>
    <xf numFmtId="0" fontId="33" fillId="24" borderId="15" xfId="0" applyFont="1" applyFill="1" applyBorder="1" applyAlignment="1">
      <alignment horizontal="center" vertical="center" wrapText="1"/>
    </xf>
    <xf numFmtId="167" fontId="19" fillId="0" borderId="13" xfId="407" applyFont="1" applyBorder="1" applyAlignment="1">
      <alignment vertical="center" wrapText="1"/>
    </xf>
    <xf numFmtId="0" fontId="21" fillId="0" borderId="11" xfId="323" applyFont="1" applyBorder="1" applyAlignment="1" quotePrefix="1">
      <alignment horizontal="center" vertical="top" wrapText="1"/>
      <protection/>
    </xf>
    <xf numFmtId="0" fontId="21" fillId="0" borderId="10" xfId="323" applyFont="1" applyBorder="1" applyAlignment="1" quotePrefix="1">
      <alignment horizontal="center" vertical="top" wrapText="1"/>
      <protection/>
    </xf>
    <xf numFmtId="0" fontId="19" fillId="0" borderId="13" xfId="323" applyFont="1" applyBorder="1" applyAlignment="1">
      <alignment horizontal="center" vertical="top" wrapText="1"/>
      <protection/>
    </xf>
    <xf numFmtId="0" fontId="20" fillId="0" borderId="10" xfId="323" applyFont="1" applyBorder="1" applyAlignment="1">
      <alignment vertical="top" wrapText="1"/>
      <protection/>
    </xf>
    <xf numFmtId="0" fontId="20" fillId="0" borderId="10" xfId="323" applyFont="1" applyBorder="1" applyAlignment="1">
      <alignment horizontal="center" vertical="center" wrapText="1"/>
      <protection/>
    </xf>
    <xf numFmtId="0" fontId="1" fillId="0" borderId="0" xfId="323">
      <alignment/>
      <protection/>
    </xf>
    <xf numFmtId="167" fontId="20" fillId="0" borderId="37" xfId="407" applyFont="1" applyBorder="1" applyAlignment="1">
      <alignment horizontal="center" vertical="center"/>
    </xf>
    <xf numFmtId="167" fontId="20" fillId="0" borderId="27" xfId="407" applyFont="1" applyBorder="1" applyAlignment="1">
      <alignment horizontal="center" vertical="top" wrapText="1"/>
    </xf>
    <xf numFmtId="167" fontId="20" fillId="0" borderId="38" xfId="407" applyFont="1" applyBorder="1" applyAlignment="1">
      <alignment vertical="top" wrapText="1"/>
    </xf>
    <xf numFmtId="167" fontId="20" fillId="0" borderId="39" xfId="407" applyFont="1" applyBorder="1" applyAlignment="1">
      <alignment vertical="top" wrapText="1"/>
    </xf>
    <xf numFmtId="167" fontId="33" fillId="0" borderId="31" xfId="407" applyFont="1" applyBorder="1" applyAlignment="1">
      <alignment vertical="center" wrapText="1"/>
    </xf>
    <xf numFmtId="0" fontId="20" fillId="0" borderId="40" xfId="337" applyFont="1" applyBorder="1" applyAlignment="1">
      <alignment horizontal="center" vertical="center"/>
      <protection/>
    </xf>
    <xf numFmtId="0" fontId="20" fillId="0" borderId="41" xfId="337" applyFont="1" applyBorder="1" applyAlignment="1">
      <alignment horizontal="center" vertical="center"/>
      <protection/>
    </xf>
    <xf numFmtId="9" fontId="20" fillId="0" borderId="41" xfId="356" applyFont="1" applyBorder="1" applyAlignment="1">
      <alignment horizontal="center" vertical="center"/>
    </xf>
    <xf numFmtId="0" fontId="20" fillId="0" borderId="42" xfId="337" applyFont="1" applyBorder="1" applyAlignment="1">
      <alignment horizontal="left" wrapText="1"/>
      <protection/>
    </xf>
    <xf numFmtId="0" fontId="20" fillId="0" borderId="40" xfId="337" applyFont="1" applyBorder="1" applyAlignment="1">
      <alignment horizontal="center" vertical="center" wrapText="1"/>
      <protection/>
    </xf>
    <xf numFmtId="167" fontId="20" fillId="0" borderId="21" xfId="407" applyFont="1" applyBorder="1" applyAlignment="1">
      <alignment horizontal="center" vertical="center"/>
    </xf>
    <xf numFmtId="167" fontId="20" fillId="0" borderId="43" xfId="407" applyFont="1" applyBorder="1" applyAlignment="1">
      <alignment horizontal="center"/>
    </xf>
    <xf numFmtId="167" fontId="20" fillId="0" borderId="17" xfId="407" applyFont="1" applyBorder="1" applyAlignment="1">
      <alignment horizontal="center" vertical="center"/>
    </xf>
    <xf numFmtId="167" fontId="20" fillId="0" borderId="20" xfId="407" applyFont="1" applyBorder="1" applyAlignment="1">
      <alignment horizontal="center"/>
    </xf>
    <xf numFmtId="167" fontId="20" fillId="0" borderId="44" xfId="407" applyFont="1" applyBorder="1" applyAlignment="1">
      <alignment horizontal="center" vertical="center"/>
    </xf>
    <xf numFmtId="168" fontId="20" fillId="0" borderId="20" xfId="227" applyNumberFormat="1" applyFont="1" applyBorder="1" applyAlignment="1">
      <alignment horizontal="center" vertical="center"/>
    </xf>
    <xf numFmtId="0" fontId="35" fillId="24" borderId="0" xfId="0" applyFont="1" applyFill="1" applyAlignment="1">
      <alignment vertical="center"/>
    </xf>
    <xf numFmtId="0" fontId="20" fillId="24" borderId="10" xfId="0" applyFont="1" applyFill="1" applyBorder="1" applyAlignment="1">
      <alignment vertical="center"/>
    </xf>
    <xf numFmtId="0" fontId="20" fillId="24" borderId="45" xfId="0" applyFont="1" applyFill="1" applyBorder="1" applyAlignment="1">
      <alignment vertical="center"/>
    </xf>
    <xf numFmtId="49" fontId="19" fillId="0" borderId="11" xfId="322" applyNumberFormat="1" applyFont="1" applyBorder="1" applyAlignment="1">
      <alignment vertical="top" wrapText="1"/>
      <protection/>
    </xf>
    <xf numFmtId="49" fontId="20" fillId="0" borderId="10" xfId="0" applyNumberFormat="1" applyFont="1" applyBorder="1" applyAlignment="1">
      <alignment horizontal="center" vertical="top" wrapText="1"/>
    </xf>
    <xf numFmtId="49" fontId="20" fillId="24" borderId="10" xfId="0" applyNumberFormat="1" applyFont="1" applyFill="1" applyBorder="1" applyAlignment="1">
      <alignment horizontal="center" vertical="top" wrapText="1"/>
    </xf>
    <xf numFmtId="0" fontId="20" fillId="24" borderId="10" xfId="0" applyFont="1" applyFill="1" applyBorder="1" applyAlignment="1">
      <alignment horizontal="center" vertical="top" wrapText="1"/>
    </xf>
    <xf numFmtId="2" fontId="20" fillId="24" borderId="12" xfId="0" applyNumberFormat="1" applyFont="1" applyFill="1" applyBorder="1" applyAlignment="1">
      <alignment horizontal="center" vertical="center" wrapText="1"/>
    </xf>
    <xf numFmtId="2" fontId="20" fillId="24" borderId="10" xfId="0" applyNumberFormat="1" applyFont="1" applyFill="1" applyBorder="1" applyAlignment="1">
      <alignment horizontal="left" vertical="top" wrapText="1"/>
    </xf>
    <xf numFmtId="2" fontId="24" fillId="24" borderId="10" xfId="0" applyNumberFormat="1" applyFont="1" applyFill="1" applyBorder="1" applyAlignment="1">
      <alignment horizontal="left" vertical="top" wrapText="1"/>
    </xf>
    <xf numFmtId="2" fontId="20" fillId="24" borderId="25" xfId="0" applyNumberFormat="1" applyFont="1" applyFill="1" applyBorder="1" applyAlignment="1">
      <alignment horizontal="center" vertical="top" wrapText="1"/>
    </xf>
    <xf numFmtId="0" fontId="20" fillId="0" borderId="10" xfId="322" applyFont="1" applyBorder="1" applyAlignment="1">
      <alignment horizontal="left" vertical="top" wrapText="1"/>
      <protection/>
    </xf>
    <xf numFmtId="0" fontId="19" fillId="0" borderId="12" xfId="0" applyFont="1" applyBorder="1" applyAlignment="1">
      <alignment vertical="top" wrapText="1"/>
    </xf>
    <xf numFmtId="0" fontId="19" fillId="0" borderId="12" xfId="0" applyFont="1" applyBorder="1" applyAlignment="1">
      <alignment horizontal="center" vertical="center" wrapText="1"/>
    </xf>
    <xf numFmtId="0" fontId="20" fillId="0" borderId="38" xfId="0" applyFont="1" applyBorder="1" applyAlignment="1" quotePrefix="1">
      <alignment vertical="top" wrapText="1"/>
    </xf>
    <xf numFmtId="167" fontId="24" fillId="0" borderId="10" xfId="407" applyFont="1" applyBorder="1" applyAlignment="1">
      <alignment vertical="top" wrapText="1"/>
    </xf>
    <xf numFmtId="2" fontId="19" fillId="0" borderId="25" xfId="0" applyNumberFormat="1" applyFont="1" applyBorder="1" applyAlignment="1">
      <alignment horizontal="center" vertical="top" wrapText="1"/>
    </xf>
    <xf numFmtId="0" fontId="23" fillId="0" borderId="10" xfId="0" applyFont="1" applyBorder="1" applyAlignment="1" quotePrefix="1">
      <alignment horizontal="center" vertical="top" wrapText="1"/>
    </xf>
    <xf numFmtId="167" fontId="20" fillId="0" borderId="11" xfId="407" applyFont="1" applyBorder="1" applyAlignment="1">
      <alignment horizontal="center" vertical="center"/>
    </xf>
    <xf numFmtId="167" fontId="20" fillId="0" borderId="46" xfId="407" applyFont="1" applyBorder="1" applyAlignment="1">
      <alignment horizontal="center" vertical="center"/>
    </xf>
    <xf numFmtId="168" fontId="20" fillId="0" borderId="11" xfId="227" applyNumberFormat="1" applyFont="1" applyBorder="1" applyAlignment="1">
      <alignment horizontal="center" vertical="center"/>
    </xf>
    <xf numFmtId="167" fontId="20" fillId="0" borderId="47" xfId="407" applyFont="1" applyBorder="1" applyAlignment="1">
      <alignment horizontal="center" vertical="center"/>
    </xf>
    <xf numFmtId="167" fontId="20" fillId="0" borderId="39" xfId="407" applyFont="1" applyBorder="1" applyAlignment="1">
      <alignment horizontal="center" vertical="center"/>
    </xf>
    <xf numFmtId="167" fontId="20" fillId="0" borderId="18" xfId="407" applyFont="1" applyBorder="1" applyAlignment="1">
      <alignment horizontal="center" vertical="center"/>
    </xf>
    <xf numFmtId="167" fontId="20" fillId="0" borderId="19" xfId="407" applyFont="1" applyBorder="1" applyAlignment="1">
      <alignment horizontal="center" vertical="center"/>
    </xf>
    <xf numFmtId="0" fontId="20" fillId="0" borderId="0" xfId="337" applyFont="1" applyAlignment="1">
      <alignment horizontal="center" vertical="center" wrapText="1"/>
      <protection/>
    </xf>
    <xf numFmtId="9" fontId="20" fillId="0" borderId="19" xfId="356" applyFont="1" applyBorder="1" applyAlignment="1">
      <alignment horizontal="center" vertical="center"/>
    </xf>
    <xf numFmtId="167" fontId="20" fillId="0" borderId="0" xfId="407" applyFont="1" applyAlignment="1">
      <alignment horizontal="center" vertical="center"/>
    </xf>
    <xf numFmtId="167" fontId="20" fillId="0" borderId="48" xfId="407" applyFont="1" applyBorder="1" applyAlignment="1">
      <alignment horizontal="center" vertical="center"/>
    </xf>
    <xf numFmtId="9" fontId="20" fillId="0" borderId="0" xfId="356" applyFont="1" applyAlignment="1">
      <alignment horizontal="center" vertical="center"/>
    </xf>
    <xf numFmtId="167" fontId="20" fillId="0" borderId="12" xfId="407" applyFont="1" applyBorder="1" applyAlignment="1">
      <alignment horizontal="center" vertical="center"/>
    </xf>
    <xf numFmtId="168" fontId="20" fillId="0" borderId="13" xfId="227" applyNumberFormat="1" applyFont="1" applyBorder="1" applyAlignment="1">
      <alignment horizontal="center" vertical="center"/>
    </xf>
    <xf numFmtId="0" fontId="20" fillId="0" borderId="12" xfId="337" applyFont="1" applyBorder="1" applyAlignment="1">
      <alignment horizontal="center" vertical="center" wrapText="1"/>
      <protection/>
    </xf>
    <xf numFmtId="49" fontId="20" fillId="0" borderId="12" xfId="0" applyNumberFormat="1" applyFont="1" applyBorder="1" applyAlignment="1">
      <alignment horizontal="center" vertical="top" wrapText="1"/>
    </xf>
    <xf numFmtId="0" fontId="20" fillId="0" borderId="11" xfId="0" applyFont="1" applyBorder="1" applyAlignment="1" quotePrefix="1">
      <alignment horizontal="center" vertical="top" wrapText="1"/>
    </xf>
    <xf numFmtId="0" fontId="21" fillId="0" borderId="13" xfId="323" applyFont="1" applyBorder="1" applyAlignment="1">
      <alignment horizontal="center" vertical="top" wrapText="1"/>
      <protection/>
    </xf>
    <xf numFmtId="0" fontId="20" fillId="0" borderId="11" xfId="337" applyFont="1" applyBorder="1" applyAlignment="1">
      <alignment horizontal="center" vertical="center"/>
      <protection/>
    </xf>
    <xf numFmtId="167" fontId="20" fillId="0" borderId="49" xfId="407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9" fontId="20" fillId="0" borderId="12" xfId="356" applyFont="1" applyBorder="1" applyAlignment="1">
      <alignment horizontal="center" vertical="center"/>
    </xf>
    <xf numFmtId="0" fontId="19" fillId="0" borderId="12" xfId="322" applyFont="1" applyBorder="1" applyAlignment="1">
      <alignment horizontal="left" vertical="top" wrapText="1"/>
      <protection/>
    </xf>
    <xf numFmtId="0" fontId="20" fillId="0" borderId="38" xfId="0" applyFont="1" applyBorder="1" applyAlignment="1">
      <alignment horizontal="center" vertical="top" wrapText="1"/>
    </xf>
    <xf numFmtId="167" fontId="20" fillId="0" borderId="38" xfId="407" applyFont="1" applyBorder="1" applyAlignment="1">
      <alignment vertical="center" wrapText="1"/>
    </xf>
    <xf numFmtId="0" fontId="19" fillId="0" borderId="50" xfId="0" applyFont="1" applyBorder="1" applyAlignment="1">
      <alignment horizontal="center" vertical="top" wrapText="1"/>
    </xf>
    <xf numFmtId="0" fontId="19" fillId="0" borderId="33" xfId="0" applyFont="1" applyBorder="1" applyAlignment="1">
      <alignment horizontal="center" vertical="top" wrapText="1"/>
    </xf>
    <xf numFmtId="0" fontId="19" fillId="0" borderId="22" xfId="0" applyFont="1" applyBorder="1" applyAlignment="1">
      <alignment horizontal="center" vertical="top" wrapText="1"/>
    </xf>
    <xf numFmtId="167" fontId="19" fillId="0" borderId="13" xfId="407" applyFont="1" applyBorder="1" applyAlignment="1">
      <alignment vertical="top" wrapText="1"/>
    </xf>
    <xf numFmtId="0" fontId="19" fillId="0" borderId="22" xfId="0" applyFont="1" applyBorder="1" applyAlignment="1">
      <alignment vertical="top" wrapText="1"/>
    </xf>
    <xf numFmtId="2" fontId="20" fillId="24" borderId="15" xfId="0" applyNumberFormat="1" applyFont="1" applyFill="1" applyBorder="1" applyAlignment="1">
      <alignment horizontal="center" vertical="center" wrapText="1"/>
    </xf>
    <xf numFmtId="0" fontId="19" fillId="0" borderId="22" xfId="322" applyFont="1" applyBorder="1" applyAlignment="1">
      <alignment horizontal="center" vertical="top" wrapText="1"/>
      <protection/>
    </xf>
    <xf numFmtId="0" fontId="19" fillId="0" borderId="13" xfId="322" applyFont="1" applyBorder="1" applyAlignment="1">
      <alignment vertical="top" wrapText="1"/>
      <protection/>
    </xf>
    <xf numFmtId="0" fontId="19" fillId="0" borderId="22" xfId="322" applyFont="1" applyBorder="1" applyAlignment="1">
      <alignment vertical="top" wrapText="1"/>
      <protection/>
    </xf>
    <xf numFmtId="0" fontId="20" fillId="0" borderId="27" xfId="322" applyFont="1" applyBorder="1" applyAlignment="1">
      <alignment vertical="top" wrapText="1"/>
      <protection/>
    </xf>
    <xf numFmtId="2" fontId="20" fillId="0" borderId="22" xfId="0" applyNumberFormat="1" applyFont="1" applyBorder="1" applyAlignment="1">
      <alignment horizontal="center" vertical="top" wrapText="1"/>
    </xf>
    <xf numFmtId="2" fontId="20" fillId="0" borderId="27" xfId="0" applyNumberFormat="1" applyFont="1" applyBorder="1" applyAlignment="1">
      <alignment horizontal="center" vertical="top" wrapText="1"/>
    </xf>
    <xf numFmtId="0" fontId="19" fillId="0" borderId="15" xfId="322" applyFont="1" applyBorder="1" applyAlignment="1">
      <alignment horizontal="left" vertical="top" wrapText="1"/>
      <protection/>
    </xf>
    <xf numFmtId="0" fontId="19" fillId="0" borderId="15" xfId="0" applyFont="1" applyBorder="1" applyAlignment="1">
      <alignment horizontal="center" vertical="center" wrapText="1"/>
    </xf>
    <xf numFmtId="0" fontId="20" fillId="24" borderId="10" xfId="0" applyFont="1" applyFill="1" applyBorder="1" applyAlignment="1" quotePrefix="1">
      <alignment horizontal="center" vertical="top" wrapText="1"/>
    </xf>
    <xf numFmtId="167" fontId="19" fillId="0" borderId="15" xfId="407" applyFont="1" applyBorder="1" applyAlignment="1">
      <alignment vertical="top" wrapText="1"/>
    </xf>
    <xf numFmtId="167" fontId="19" fillId="0" borderId="31" xfId="407" applyFont="1" applyBorder="1" applyAlignment="1">
      <alignment vertical="top" wrapText="1"/>
    </xf>
    <xf numFmtId="171" fontId="19" fillId="0" borderId="15" xfId="407" applyNumberFormat="1" applyFont="1" applyBorder="1" applyAlignment="1">
      <alignment vertical="top" wrapText="1"/>
    </xf>
    <xf numFmtId="167" fontId="20" fillId="0" borderId="10" xfId="407" applyFont="1" applyBorder="1" applyAlignment="1">
      <alignment horizontal="center" vertical="center" wrapText="1"/>
    </xf>
    <xf numFmtId="0" fontId="19" fillId="0" borderId="10" xfId="0" applyFont="1" applyBorder="1" applyAlignment="1" quotePrefix="1">
      <alignment horizontal="center" vertical="top" wrapText="1"/>
    </xf>
    <xf numFmtId="49" fontId="20" fillId="0" borderId="10" xfId="323" applyNumberFormat="1" applyFont="1" applyBorder="1" applyAlignment="1">
      <alignment vertical="top" wrapText="1"/>
      <protection/>
    </xf>
    <xf numFmtId="16" fontId="19" fillId="0" borderId="10" xfId="0" applyNumberFormat="1" applyFont="1" applyBorder="1" applyAlignment="1" quotePrefix="1">
      <alignment horizontal="center" vertical="top" wrapText="1"/>
    </xf>
    <xf numFmtId="167" fontId="24" fillId="0" borderId="10" xfId="407" applyFont="1" applyBorder="1" applyAlignment="1">
      <alignment vertical="center" wrapText="1"/>
    </xf>
    <xf numFmtId="49" fontId="19" fillId="0" borderId="10" xfId="322" applyNumberFormat="1" applyFont="1" applyBorder="1" applyAlignment="1">
      <alignment vertical="top" wrapText="1"/>
      <protection/>
    </xf>
    <xf numFmtId="0" fontId="19" fillId="0" borderId="13" xfId="0" applyFont="1" applyBorder="1" applyAlignment="1">
      <alignment horizontal="center" vertical="center" wrapText="1"/>
    </xf>
    <xf numFmtId="167" fontId="19" fillId="0" borderId="13" xfId="407" applyFont="1" applyBorder="1" applyAlignment="1">
      <alignment horizontal="center" vertical="top" wrapText="1"/>
    </xf>
    <xf numFmtId="49" fontId="20" fillId="0" borderId="22" xfId="0" applyNumberFormat="1" applyFont="1" applyBorder="1" applyAlignment="1">
      <alignment horizontal="center" vertical="top" wrapText="1"/>
    </xf>
    <xf numFmtId="167" fontId="19" fillId="0" borderId="22" xfId="407" applyFont="1" applyBorder="1" applyAlignment="1">
      <alignment horizontal="center" vertical="top" wrapText="1"/>
    </xf>
    <xf numFmtId="167" fontId="24" fillId="0" borderId="22" xfId="407" applyFont="1" applyBorder="1" applyAlignment="1">
      <alignment vertical="top" wrapText="1"/>
    </xf>
    <xf numFmtId="0" fontId="19" fillId="0" borderId="27" xfId="0" applyFont="1" applyBorder="1" applyAlignment="1" quotePrefix="1">
      <alignment horizontal="center" vertical="top" wrapText="1"/>
    </xf>
    <xf numFmtId="0" fontId="20" fillId="0" borderId="27" xfId="0" applyFont="1" applyBorder="1" applyAlignment="1">
      <alignment horizontal="center" vertical="center" wrapText="1"/>
    </xf>
    <xf numFmtId="167" fontId="20" fillId="0" borderId="27" xfId="407" applyFont="1" applyBorder="1" applyAlignment="1">
      <alignment horizontal="center" vertical="center" wrapText="1"/>
    </xf>
    <xf numFmtId="167" fontId="19" fillId="0" borderId="13" xfId="407" applyFont="1" applyBorder="1" applyAlignment="1">
      <alignment horizontal="center" vertical="center" wrapText="1"/>
    </xf>
    <xf numFmtId="167" fontId="19" fillId="0" borderId="22" xfId="407" applyFont="1" applyBorder="1" applyAlignment="1">
      <alignment horizontal="center" vertical="center" wrapText="1"/>
    </xf>
    <xf numFmtId="0" fontId="20" fillId="0" borderId="13" xfId="337" applyFont="1" applyBorder="1" applyAlignment="1">
      <alignment horizontal="center" vertical="center"/>
      <protection/>
    </xf>
    <xf numFmtId="0" fontId="20" fillId="0" borderId="43" xfId="337" applyFont="1" applyBorder="1" applyAlignment="1">
      <alignment horizontal="left" vertical="center" wrapText="1"/>
      <protection/>
    </xf>
    <xf numFmtId="167" fontId="20" fillId="0" borderId="36" xfId="407" applyFont="1" applyBorder="1" applyAlignment="1">
      <alignment horizontal="center" vertical="center"/>
    </xf>
    <xf numFmtId="0" fontId="20" fillId="0" borderId="0" xfId="301" applyFont="1" applyAlignment="1">
      <alignment horizontal="center" vertical="center" wrapText="1"/>
      <protection/>
    </xf>
    <xf numFmtId="0" fontId="20" fillId="0" borderId="21" xfId="337" applyFont="1" applyBorder="1" applyAlignment="1">
      <alignment horizontal="left" wrapText="1"/>
      <protection/>
    </xf>
    <xf numFmtId="167" fontId="20" fillId="0" borderId="38" xfId="407" applyFont="1" applyBorder="1" applyAlignment="1">
      <alignment horizontal="center" vertical="center"/>
    </xf>
    <xf numFmtId="167" fontId="20" fillId="0" borderId="38" xfId="407" applyFont="1" applyBorder="1" applyAlignment="1">
      <alignment horizontal="center"/>
    </xf>
    <xf numFmtId="2" fontId="19" fillId="0" borderId="13" xfId="0" applyNumberFormat="1" applyFont="1" applyBorder="1" applyAlignment="1">
      <alignment horizontal="center" vertical="center" wrapText="1"/>
    </xf>
    <xf numFmtId="2" fontId="27" fillId="0" borderId="13" xfId="389" applyNumberFormat="1" applyFont="1" applyBorder="1" applyAlignment="1" applyProtection="1">
      <alignment horizontal="center" vertical="top" wrapText="1"/>
      <protection/>
    </xf>
    <xf numFmtId="0" fontId="20" fillId="0" borderId="33" xfId="337" applyFont="1" applyBorder="1" applyAlignment="1">
      <alignment horizontal="center" vertical="center"/>
      <protection/>
    </xf>
    <xf numFmtId="0" fontId="20" fillId="0" borderId="15" xfId="337" applyFont="1" applyBorder="1" applyAlignment="1">
      <alignment horizontal="center" vertical="center"/>
      <protection/>
    </xf>
    <xf numFmtId="0" fontId="20" fillId="0" borderId="15" xfId="337" applyFont="1" applyBorder="1" applyAlignment="1">
      <alignment horizontal="center" vertical="center" wrapText="1"/>
      <protection/>
    </xf>
    <xf numFmtId="9" fontId="20" fillId="0" borderId="51" xfId="356" applyFont="1" applyBorder="1" applyAlignment="1">
      <alignment horizontal="center" vertical="center"/>
    </xf>
    <xf numFmtId="168" fontId="20" fillId="0" borderId="15" xfId="227" applyNumberFormat="1" applyFont="1" applyBorder="1" applyAlignment="1">
      <alignment horizontal="center" vertical="center"/>
    </xf>
    <xf numFmtId="167" fontId="20" fillId="0" borderId="52" xfId="407" applyFont="1" applyBorder="1" applyAlignment="1">
      <alignment horizontal="center" vertical="center"/>
    </xf>
    <xf numFmtId="167" fontId="20" fillId="0" borderId="16" xfId="407" applyFont="1" applyBorder="1" applyAlignment="1">
      <alignment horizontal="center" vertical="center"/>
    </xf>
    <xf numFmtId="167" fontId="20" fillId="0" borderId="51" xfId="407" applyFont="1" applyBorder="1" applyAlignment="1">
      <alignment horizontal="center" vertical="center"/>
    </xf>
    <xf numFmtId="167" fontId="20" fillId="0" borderId="15" xfId="407" applyFont="1" applyBorder="1" applyAlignment="1">
      <alignment horizontal="center" vertical="center"/>
    </xf>
    <xf numFmtId="167" fontId="20" fillId="0" borderId="31" xfId="407" applyFont="1" applyBorder="1" applyAlignment="1">
      <alignment horizontal="center" vertical="center"/>
    </xf>
    <xf numFmtId="0" fontId="20" fillId="0" borderId="12" xfId="337" applyFont="1" applyBorder="1" applyAlignment="1">
      <alignment horizontal="center" vertical="center"/>
      <protection/>
    </xf>
    <xf numFmtId="168" fontId="20" fillId="0" borderId="12" xfId="227" applyNumberFormat="1" applyFont="1" applyBorder="1" applyAlignment="1">
      <alignment horizontal="center" vertical="center"/>
    </xf>
    <xf numFmtId="167" fontId="20" fillId="0" borderId="14" xfId="407" applyFont="1" applyBorder="1" applyAlignment="1">
      <alignment horizontal="center" vertical="center"/>
    </xf>
    <xf numFmtId="0" fontId="19" fillId="0" borderId="33" xfId="337" applyFont="1" applyBorder="1" applyAlignment="1">
      <alignment horizontal="center" vertical="center"/>
      <protection/>
    </xf>
    <xf numFmtId="0" fontId="19" fillId="0" borderId="15" xfId="337" applyFont="1" applyBorder="1" applyAlignment="1">
      <alignment horizontal="left" vertical="center" wrapText="1"/>
      <protection/>
    </xf>
    <xf numFmtId="171" fontId="19" fillId="0" borderId="13" xfId="407" applyNumberFormat="1" applyFont="1" applyBorder="1" applyAlignment="1">
      <alignment horizontal="center" vertical="top" wrapText="1"/>
    </xf>
    <xf numFmtId="172" fontId="19" fillId="0" borderId="22" xfId="407" applyNumberFormat="1" applyFont="1" applyBorder="1" applyAlignment="1">
      <alignment horizontal="center" vertical="top" wrapText="1"/>
    </xf>
    <xf numFmtId="0" fontId="20" fillId="0" borderId="27" xfId="0" applyFont="1" applyBorder="1" applyAlignment="1" quotePrefix="1">
      <alignment horizontal="center" vertical="top" wrapText="1"/>
    </xf>
    <xf numFmtId="171" fontId="19" fillId="0" borderId="22" xfId="407" applyNumberFormat="1" applyFont="1" applyBorder="1" applyAlignment="1">
      <alignment horizontal="center" vertical="top" wrapText="1"/>
    </xf>
    <xf numFmtId="0" fontId="19" fillId="0" borderId="13" xfId="322" applyFont="1" applyBorder="1" applyAlignment="1">
      <alignment horizontal="center" vertical="center" wrapText="1"/>
      <protection/>
    </xf>
    <xf numFmtId="171" fontId="19" fillId="0" borderId="13" xfId="407" applyNumberFormat="1" applyFont="1" applyBorder="1" applyAlignment="1">
      <alignment horizontal="center" vertical="center" wrapText="1"/>
    </xf>
    <xf numFmtId="0" fontId="19" fillId="0" borderId="50" xfId="323" applyFont="1" applyBorder="1" applyAlignment="1">
      <alignment horizontal="center" vertical="top" wrapText="1"/>
      <protection/>
    </xf>
    <xf numFmtId="49" fontId="20" fillId="0" borderId="22" xfId="323" applyNumberFormat="1" applyFont="1" applyBorder="1" applyAlignment="1">
      <alignment vertical="top" wrapText="1"/>
      <protection/>
    </xf>
    <xf numFmtId="0" fontId="19" fillId="0" borderId="22" xfId="323" applyFont="1" applyBorder="1" applyAlignment="1">
      <alignment vertical="top" wrapText="1"/>
      <protection/>
    </xf>
    <xf numFmtId="0" fontId="19" fillId="0" borderId="22" xfId="323" applyFont="1" applyBorder="1" applyAlignment="1">
      <alignment horizontal="center" vertical="top" wrapText="1"/>
      <protection/>
    </xf>
    <xf numFmtId="0" fontId="19" fillId="0" borderId="22" xfId="323" applyFont="1" applyBorder="1" applyAlignment="1">
      <alignment horizontal="center" vertical="center" wrapText="1"/>
      <protection/>
    </xf>
    <xf numFmtId="0" fontId="20" fillId="0" borderId="24" xfId="323" applyFont="1" applyBorder="1" applyAlignment="1">
      <alignment horizontal="center" vertical="top" wrapText="1"/>
      <protection/>
    </xf>
    <xf numFmtId="167" fontId="20" fillId="0" borderId="25" xfId="407" applyFont="1" applyBorder="1" applyAlignment="1">
      <alignment vertical="center" wrapText="1"/>
    </xf>
    <xf numFmtId="0" fontId="20" fillId="0" borderId="26" xfId="323" applyFont="1" applyBorder="1" applyAlignment="1">
      <alignment horizontal="center" vertical="top" wrapText="1"/>
      <protection/>
    </xf>
    <xf numFmtId="49" fontId="20" fillId="0" borderId="27" xfId="323" applyNumberFormat="1" applyFont="1" applyBorder="1" applyAlignment="1">
      <alignment vertical="top" wrapText="1"/>
      <protection/>
    </xf>
    <xf numFmtId="0" fontId="20" fillId="0" borderId="27" xfId="323" applyFont="1" applyBorder="1" applyAlignment="1">
      <alignment vertical="top" wrapText="1"/>
      <protection/>
    </xf>
    <xf numFmtId="0" fontId="20" fillId="0" borderId="27" xfId="323" applyFont="1" applyBorder="1" applyAlignment="1">
      <alignment horizontal="center" vertical="center" wrapText="1"/>
      <protection/>
    </xf>
    <xf numFmtId="0" fontId="19" fillId="0" borderId="50" xfId="322" applyFont="1" applyBorder="1" applyAlignment="1">
      <alignment horizontal="center" vertical="top" wrapText="1"/>
      <protection/>
    </xf>
    <xf numFmtId="49" fontId="20" fillId="0" borderId="22" xfId="322" applyNumberFormat="1" applyFont="1" applyBorder="1" applyAlignment="1">
      <alignment vertical="top" wrapText="1"/>
      <protection/>
    </xf>
    <xf numFmtId="0" fontId="19" fillId="0" borderId="22" xfId="322" applyFont="1" applyBorder="1" applyAlignment="1">
      <alignment horizontal="center" vertical="center" wrapText="1"/>
      <protection/>
    </xf>
    <xf numFmtId="0" fontId="20" fillId="0" borderId="24" xfId="322" applyFont="1" applyBorder="1" applyAlignment="1">
      <alignment horizontal="center" vertical="top" wrapText="1"/>
      <protection/>
    </xf>
    <xf numFmtId="0" fontId="20" fillId="0" borderId="26" xfId="322" applyFont="1" applyBorder="1" applyAlignment="1">
      <alignment horizontal="center" vertical="top" wrapText="1"/>
      <protection/>
    </xf>
    <xf numFmtId="49" fontId="19" fillId="0" borderId="27" xfId="322" applyNumberFormat="1" applyFont="1" applyBorder="1" applyAlignment="1">
      <alignment vertical="top" wrapText="1"/>
      <protection/>
    </xf>
    <xf numFmtId="0" fontId="20" fillId="0" borderId="27" xfId="322" applyFont="1" applyBorder="1" applyAlignment="1">
      <alignment horizontal="center" vertical="center" wrapText="1"/>
      <protection/>
    </xf>
    <xf numFmtId="2" fontId="19" fillId="0" borderId="13" xfId="0" applyNumberFormat="1" applyFont="1" applyBorder="1" applyAlignment="1">
      <alignment horizontal="center" vertical="top" wrapText="1"/>
    </xf>
    <xf numFmtId="2" fontId="19" fillId="0" borderId="22" xfId="0" applyNumberFormat="1" applyFont="1" applyBorder="1" applyAlignment="1">
      <alignment horizontal="center" vertical="center" wrapText="1"/>
    </xf>
    <xf numFmtId="2" fontId="19" fillId="0" borderId="22" xfId="0" applyNumberFormat="1" applyFont="1" applyBorder="1" applyAlignment="1">
      <alignment horizontal="center" vertical="top" wrapText="1"/>
    </xf>
    <xf numFmtId="2" fontId="19" fillId="0" borderId="23" xfId="0" applyNumberFormat="1" applyFont="1" applyBorder="1" applyAlignment="1">
      <alignment horizontal="center" vertical="top" wrapText="1"/>
    </xf>
    <xf numFmtId="49" fontId="20" fillId="0" borderId="27" xfId="0" applyNumberFormat="1" applyFont="1" applyBorder="1" applyAlignment="1">
      <alignment horizontal="center" vertical="top" wrapText="1"/>
    </xf>
    <xf numFmtId="2" fontId="20" fillId="0" borderId="27" xfId="0" applyNumberFormat="1" applyFont="1" applyBorder="1" applyAlignment="1">
      <alignment horizontal="center" vertical="center" wrapText="1"/>
    </xf>
    <xf numFmtId="2" fontId="20" fillId="0" borderId="27" xfId="0" applyNumberFormat="1" applyFont="1" applyBorder="1" applyAlignment="1">
      <alignment horizontal="left" vertical="top" wrapText="1"/>
    </xf>
    <xf numFmtId="2" fontId="19" fillId="0" borderId="28" xfId="0" applyNumberFormat="1" applyFont="1" applyBorder="1" applyAlignment="1">
      <alignment horizontal="center" vertical="top" wrapText="1"/>
    </xf>
    <xf numFmtId="0" fontId="23" fillId="0" borderId="15" xfId="0" applyFont="1" applyBorder="1" applyAlignment="1" quotePrefix="1">
      <alignment horizontal="center" vertical="top" wrapText="1"/>
    </xf>
    <xf numFmtId="0" fontId="19" fillId="0" borderId="35" xfId="337" applyFont="1" applyBorder="1" applyAlignment="1">
      <alignment horizontal="center" vertical="center"/>
      <protection/>
    </xf>
    <xf numFmtId="0" fontId="20" fillId="0" borderId="29" xfId="337" applyFont="1" applyBorder="1" applyAlignment="1">
      <alignment horizontal="center" vertical="center"/>
      <protection/>
    </xf>
    <xf numFmtId="167" fontId="20" fillId="0" borderId="30" xfId="407" applyFont="1" applyBorder="1" applyAlignment="1">
      <alignment horizontal="center" vertical="center"/>
    </xf>
    <xf numFmtId="0" fontId="20" fillId="0" borderId="35" xfId="337" applyFont="1" applyBorder="1" applyAlignment="1">
      <alignment horizontal="center" vertical="center"/>
      <protection/>
    </xf>
    <xf numFmtId="0" fontId="19" fillId="0" borderId="29" xfId="337" applyFont="1" applyBorder="1" applyAlignment="1">
      <alignment horizontal="center" vertical="center"/>
      <protection/>
    </xf>
    <xf numFmtId="0" fontId="19" fillId="0" borderId="53" xfId="0" applyFont="1" applyBorder="1" applyAlignment="1">
      <alignment horizontal="center" vertical="top" wrapText="1"/>
    </xf>
    <xf numFmtId="0" fontId="19" fillId="0" borderId="53" xfId="322" applyFont="1" applyBorder="1" applyAlignment="1">
      <alignment horizontal="center" vertical="top" wrapText="1"/>
      <protection/>
    </xf>
    <xf numFmtId="167" fontId="20" fillId="0" borderId="32" xfId="407" applyFont="1" applyBorder="1" applyAlignment="1">
      <alignment vertical="center" wrapText="1"/>
    </xf>
    <xf numFmtId="0" fontId="20" fillId="0" borderId="29" xfId="322" applyFont="1" applyBorder="1" applyAlignment="1">
      <alignment horizontal="center" vertical="top" wrapText="1"/>
      <protection/>
    </xf>
    <xf numFmtId="167" fontId="20" fillId="0" borderId="30" xfId="407" applyFont="1" applyBorder="1" applyAlignment="1">
      <alignment vertical="center" wrapText="1"/>
    </xf>
    <xf numFmtId="2" fontId="19" fillId="0" borderId="32" xfId="0" applyNumberFormat="1" applyFont="1" applyBorder="1" applyAlignment="1">
      <alignment horizontal="center" vertical="top" wrapText="1"/>
    </xf>
    <xf numFmtId="2" fontId="19" fillId="0" borderId="30" xfId="0" applyNumberFormat="1" applyFont="1" applyBorder="1" applyAlignment="1">
      <alignment horizontal="center" vertical="top" wrapText="1"/>
    </xf>
    <xf numFmtId="0" fontId="20" fillId="0" borderId="48" xfId="337" applyFont="1" applyBorder="1" applyAlignment="1">
      <alignment horizontal="center" vertical="center"/>
      <protection/>
    </xf>
    <xf numFmtId="168" fontId="20" fillId="0" borderId="0" xfId="227" applyNumberFormat="1" applyFont="1" applyAlignment="1">
      <alignment horizontal="center" vertical="center"/>
    </xf>
    <xf numFmtId="49" fontId="20" fillId="0" borderId="15" xfId="0" applyNumberFormat="1" applyFont="1" applyBorder="1" applyAlignment="1">
      <alignment horizontal="center" vertical="top" wrapText="1"/>
    </xf>
    <xf numFmtId="49" fontId="20" fillId="24" borderId="13" xfId="0" applyNumberFormat="1" applyFont="1" applyFill="1" applyBorder="1" applyAlignment="1">
      <alignment horizontal="center" vertical="top" wrapText="1"/>
    </xf>
    <xf numFmtId="0" fontId="19" fillId="24" borderId="13" xfId="0" applyFont="1" applyFill="1" applyBorder="1" applyAlignment="1">
      <alignment horizontal="left" vertical="top" wrapText="1"/>
    </xf>
    <xf numFmtId="0" fontId="19" fillId="24" borderId="13" xfId="0" applyFont="1" applyFill="1" applyBorder="1" applyAlignment="1">
      <alignment horizontal="center" vertical="top" wrapText="1"/>
    </xf>
    <xf numFmtId="2" fontId="19" fillId="24" borderId="13" xfId="0" applyNumberFormat="1" applyFont="1" applyFill="1" applyBorder="1" applyAlignment="1">
      <alignment horizontal="center" vertical="top" wrapText="1"/>
    </xf>
    <xf numFmtId="2" fontId="19" fillId="24" borderId="13" xfId="0" applyNumberFormat="1" applyFont="1" applyFill="1" applyBorder="1" applyAlignment="1">
      <alignment horizontal="left" vertical="top" wrapText="1"/>
    </xf>
    <xf numFmtId="2" fontId="39" fillId="24" borderId="13" xfId="0" applyNumberFormat="1" applyFont="1" applyFill="1" applyBorder="1" applyAlignment="1">
      <alignment horizontal="left" vertical="top" wrapText="1"/>
    </xf>
    <xf numFmtId="2" fontId="19" fillId="24" borderId="32" xfId="0" applyNumberFormat="1" applyFont="1" applyFill="1" applyBorder="1" applyAlignment="1">
      <alignment horizontal="center" vertical="top" wrapText="1"/>
    </xf>
    <xf numFmtId="49" fontId="20" fillId="24" borderId="22" xfId="0" applyNumberFormat="1" applyFont="1" applyFill="1" applyBorder="1" applyAlignment="1">
      <alignment horizontal="center" vertical="top" wrapText="1"/>
    </xf>
    <xf numFmtId="0" fontId="19" fillId="24" borderId="22" xfId="0" applyFont="1" applyFill="1" applyBorder="1" applyAlignment="1">
      <alignment horizontal="left" vertical="top" wrapText="1"/>
    </xf>
    <xf numFmtId="0" fontId="19" fillId="24" borderId="22" xfId="0" applyFont="1" applyFill="1" applyBorder="1" applyAlignment="1">
      <alignment horizontal="center" vertical="top" wrapText="1"/>
    </xf>
    <xf numFmtId="2" fontId="19" fillId="24" borderId="22" xfId="0" applyNumberFormat="1" applyFont="1" applyFill="1" applyBorder="1" applyAlignment="1">
      <alignment horizontal="center" vertical="top" wrapText="1"/>
    </xf>
    <xf numFmtId="2" fontId="19" fillId="24" borderId="22" xfId="0" applyNumberFormat="1" applyFont="1" applyFill="1" applyBorder="1" applyAlignment="1">
      <alignment horizontal="left" vertical="top" wrapText="1"/>
    </xf>
    <xf numFmtId="2" fontId="39" fillId="24" borderId="22" xfId="0" applyNumberFormat="1" applyFont="1" applyFill="1" applyBorder="1" applyAlignment="1">
      <alignment horizontal="left" vertical="top" wrapText="1"/>
    </xf>
    <xf numFmtId="2" fontId="19" fillId="24" borderId="23" xfId="0" applyNumberFormat="1" applyFont="1" applyFill="1" applyBorder="1" applyAlignment="1">
      <alignment horizontal="center" vertical="top" wrapText="1"/>
    </xf>
    <xf numFmtId="0" fontId="20" fillId="24" borderId="27" xfId="0" applyFont="1" applyFill="1" applyBorder="1" applyAlignment="1" quotePrefix="1">
      <alignment horizontal="center" vertical="top" wrapText="1"/>
    </xf>
    <xf numFmtId="0" fontId="20" fillId="24" borderId="27" xfId="0" applyFont="1" applyFill="1" applyBorder="1" applyAlignment="1">
      <alignment horizontal="center" vertical="top" wrapText="1"/>
    </xf>
    <xf numFmtId="2" fontId="20" fillId="24" borderId="27" xfId="0" applyNumberFormat="1" applyFont="1" applyFill="1" applyBorder="1" applyAlignment="1">
      <alignment horizontal="center" vertical="top" wrapText="1"/>
    </xf>
    <xf numFmtId="2" fontId="20" fillId="24" borderId="28" xfId="0" applyNumberFormat="1" applyFont="1" applyFill="1" applyBorder="1" applyAlignment="1">
      <alignment horizontal="center" vertical="top" wrapText="1"/>
    </xf>
    <xf numFmtId="0" fontId="20" fillId="24" borderId="11" xfId="0" applyFont="1" applyFill="1" applyBorder="1" applyAlignment="1" quotePrefix="1">
      <alignment horizontal="center" vertical="top" wrapText="1"/>
    </xf>
    <xf numFmtId="2" fontId="20" fillId="24" borderId="11" xfId="0" applyNumberFormat="1" applyFont="1" applyFill="1" applyBorder="1" applyAlignment="1">
      <alignment horizontal="center" vertical="top" wrapText="1"/>
    </xf>
    <xf numFmtId="2" fontId="20" fillId="24" borderId="30" xfId="0" applyNumberFormat="1" applyFont="1" applyFill="1" applyBorder="1" applyAlignment="1">
      <alignment horizontal="center" vertical="top" wrapText="1"/>
    </xf>
    <xf numFmtId="2" fontId="20" fillId="24" borderId="32" xfId="0" applyNumberFormat="1" applyFont="1" applyFill="1" applyBorder="1" applyAlignment="1">
      <alignment horizontal="center" vertical="top" wrapText="1"/>
    </xf>
    <xf numFmtId="0" fontId="19" fillId="0" borderId="12" xfId="0" applyFont="1" applyBorder="1" applyAlignment="1">
      <alignment/>
    </xf>
    <xf numFmtId="2" fontId="20" fillId="24" borderId="36" xfId="0" applyNumberFormat="1" applyFont="1" applyFill="1" applyBorder="1" applyAlignment="1">
      <alignment horizontal="center" vertical="top" wrapText="1"/>
    </xf>
    <xf numFmtId="49" fontId="20" fillId="0" borderId="15" xfId="0" applyNumberFormat="1" applyFont="1" applyBorder="1" applyAlignment="1">
      <alignment vertical="top" wrapText="1"/>
    </xf>
    <xf numFmtId="0" fontId="19" fillId="0" borderId="15" xfId="0" applyFont="1" applyBorder="1" applyAlignment="1">
      <alignment/>
    </xf>
    <xf numFmtId="2" fontId="20" fillId="24" borderId="31" xfId="0" applyNumberFormat="1" applyFont="1" applyFill="1" applyBorder="1" applyAlignment="1">
      <alignment horizontal="center" vertical="top" wrapText="1"/>
    </xf>
    <xf numFmtId="0" fontId="20" fillId="24" borderId="13" xfId="0" applyFont="1" applyFill="1" applyBorder="1" applyAlignment="1">
      <alignment horizontal="center" vertical="top" wrapText="1"/>
    </xf>
    <xf numFmtId="2" fontId="20" fillId="24" borderId="13" xfId="0" applyNumberFormat="1" applyFont="1" applyFill="1" applyBorder="1" applyAlignment="1">
      <alignment horizontal="left" vertical="top" wrapText="1"/>
    </xf>
    <xf numFmtId="2" fontId="24" fillId="24" borderId="13" xfId="0" applyNumberFormat="1" applyFont="1" applyFill="1" applyBorder="1" applyAlignment="1">
      <alignment horizontal="left" vertical="top" wrapText="1"/>
    </xf>
    <xf numFmtId="2" fontId="20" fillId="24" borderId="13" xfId="0" applyNumberFormat="1" applyFont="1" applyFill="1" applyBorder="1" applyAlignment="1">
      <alignment horizontal="center" vertical="top" wrapText="1"/>
    </xf>
    <xf numFmtId="0" fontId="20" fillId="24" borderId="22" xfId="0" applyFont="1" applyFill="1" applyBorder="1" applyAlignment="1">
      <alignment horizontal="center" vertical="top" wrapText="1"/>
    </xf>
    <xf numFmtId="2" fontId="20" fillId="24" borderId="22" xfId="0" applyNumberFormat="1" applyFont="1" applyFill="1" applyBorder="1" applyAlignment="1">
      <alignment horizontal="left" vertical="top" wrapText="1"/>
    </xf>
    <xf numFmtId="2" fontId="24" fillId="24" borderId="22" xfId="0" applyNumberFormat="1" applyFont="1" applyFill="1" applyBorder="1" applyAlignment="1">
      <alignment horizontal="left" vertical="top" wrapText="1"/>
    </xf>
    <xf numFmtId="2" fontId="20" fillId="24" borderId="22" xfId="0" applyNumberFormat="1" applyFont="1" applyFill="1" applyBorder="1" applyAlignment="1">
      <alignment horizontal="center" vertical="top" wrapText="1"/>
    </xf>
    <xf numFmtId="2" fontId="20" fillId="24" borderId="23" xfId="0" applyNumberFormat="1" applyFont="1" applyFill="1" applyBorder="1" applyAlignment="1">
      <alignment horizontal="center" vertical="top" wrapText="1"/>
    </xf>
    <xf numFmtId="0" fontId="20" fillId="0" borderId="22" xfId="0" applyFont="1" applyBorder="1" applyAlignment="1" quotePrefix="1">
      <alignment horizontal="center" vertical="top" wrapText="1"/>
    </xf>
    <xf numFmtId="170" fontId="19" fillId="0" borderId="22" xfId="407" applyNumberFormat="1" applyFont="1" applyBorder="1" applyAlignment="1">
      <alignment vertical="center" wrapText="1"/>
    </xf>
    <xf numFmtId="0" fontId="20" fillId="0" borderId="44" xfId="0" applyFont="1" applyBorder="1" applyAlignment="1">
      <alignment horizontal="center" vertical="top" wrapText="1"/>
    </xf>
    <xf numFmtId="0" fontId="20" fillId="0" borderId="38" xfId="0" applyFont="1" applyBorder="1" applyAlignment="1">
      <alignment vertical="top" wrapText="1"/>
    </xf>
    <xf numFmtId="0" fontId="19" fillId="0" borderId="35" xfId="0" applyFont="1" applyBorder="1" applyAlignment="1">
      <alignment horizontal="center" vertical="top" wrapText="1"/>
    </xf>
    <xf numFmtId="167" fontId="20" fillId="0" borderId="36" xfId="407" applyFont="1" applyBorder="1" applyAlignment="1">
      <alignment vertical="center" wrapText="1"/>
    </xf>
    <xf numFmtId="0" fontId="20" fillId="0" borderId="54" xfId="337" applyFont="1" applyBorder="1" applyAlignment="1">
      <alignment horizontal="center" vertical="center"/>
      <protection/>
    </xf>
    <xf numFmtId="0" fontId="20" fillId="0" borderId="17" xfId="337" applyFont="1" applyBorder="1" applyAlignment="1">
      <alignment horizontal="center" vertical="center"/>
      <protection/>
    </xf>
    <xf numFmtId="0" fontId="20" fillId="0" borderId="16" xfId="337" applyFont="1" applyBorder="1" applyAlignment="1">
      <alignment horizontal="center" vertical="center" wrapText="1"/>
      <protection/>
    </xf>
    <xf numFmtId="9" fontId="20" fillId="0" borderId="17" xfId="356" applyFont="1" applyBorder="1" applyAlignment="1">
      <alignment horizontal="center" vertical="center"/>
    </xf>
    <xf numFmtId="168" fontId="20" fillId="0" borderId="16" xfId="227" applyNumberFormat="1" applyFont="1" applyBorder="1" applyAlignment="1">
      <alignment horizontal="center" vertical="center"/>
    </xf>
    <xf numFmtId="0" fontId="61" fillId="0" borderId="10" xfId="0" applyFont="1" applyBorder="1" applyAlignment="1">
      <alignment horizontal="left" vertical="center" wrapText="1"/>
    </xf>
    <xf numFmtId="0" fontId="61" fillId="0" borderId="10" xfId="0" applyFont="1" applyBorder="1" applyAlignment="1">
      <alignment horizontal="center" vertical="center"/>
    </xf>
    <xf numFmtId="171" fontId="19" fillId="0" borderId="10" xfId="407" applyNumberFormat="1" applyFont="1" applyBorder="1" applyAlignment="1">
      <alignment vertical="top" wrapText="1"/>
    </xf>
    <xf numFmtId="0" fontId="20" fillId="0" borderId="10" xfId="0" applyFont="1" applyBorder="1" applyAlignment="1">
      <alignment horizontal="center" vertical="top"/>
    </xf>
    <xf numFmtId="9" fontId="20" fillId="0" borderId="10" xfId="0" applyNumberFormat="1" applyFont="1" applyBorder="1" applyAlignment="1">
      <alignment horizontal="center" vertical="top" wrapText="1"/>
    </xf>
    <xf numFmtId="9" fontId="22" fillId="0" borderId="10" xfId="0" applyNumberFormat="1" applyFont="1" applyBorder="1" applyAlignment="1">
      <alignment horizontal="center"/>
    </xf>
    <xf numFmtId="0" fontId="20" fillId="0" borderId="19" xfId="337" applyFont="1" applyBorder="1" applyAlignment="1">
      <alignment horizontal="center" vertical="center"/>
      <protection/>
    </xf>
    <xf numFmtId="0" fontId="61" fillId="0" borderId="10" xfId="322" applyFont="1" applyBorder="1" applyAlignment="1" applyProtection="1">
      <alignment horizontal="left" vertical="center" wrapText="1"/>
      <protection locked="0"/>
    </xf>
    <xf numFmtId="0" fontId="61" fillId="24" borderId="10" xfId="0" applyFont="1" applyFill="1" applyBorder="1" applyAlignment="1">
      <alignment horizontal="center" vertical="center" wrapText="1"/>
    </xf>
    <xf numFmtId="0" fontId="20" fillId="0" borderId="10" xfId="301" applyFont="1" applyBorder="1" applyAlignment="1">
      <alignment horizontal="center"/>
      <protection/>
    </xf>
    <xf numFmtId="49" fontId="20" fillId="0" borderId="15" xfId="0" applyNumberFormat="1" applyFont="1" applyBorder="1" applyAlignment="1">
      <alignment vertical="center" wrapText="1"/>
    </xf>
    <xf numFmtId="0" fontId="19" fillId="0" borderId="15" xfId="0" applyFont="1" applyBorder="1" applyAlignment="1">
      <alignment horizontal="left" vertical="center" wrapText="1"/>
    </xf>
    <xf numFmtId="0" fontId="23" fillId="0" borderId="22" xfId="0" applyFont="1" applyBorder="1" applyAlignment="1">
      <alignment/>
    </xf>
    <xf numFmtId="167" fontId="21" fillId="0" borderId="22" xfId="407" applyFont="1" applyBorder="1" applyAlignment="1">
      <alignment/>
    </xf>
    <xf numFmtId="167" fontId="20" fillId="0" borderId="22" xfId="407" applyFont="1" applyBorder="1" applyAlignment="1">
      <alignment/>
    </xf>
    <xf numFmtId="0" fontId="62" fillId="0" borderId="13" xfId="322" applyFont="1" applyBorder="1" applyAlignment="1" applyProtection="1">
      <alignment horizontal="left" vertical="center" wrapText="1"/>
      <protection locked="0"/>
    </xf>
    <xf numFmtId="0" fontId="62" fillId="0" borderId="22" xfId="322" applyFont="1" applyBorder="1" applyAlignment="1" applyProtection="1">
      <alignment horizontal="left" vertical="center" wrapText="1"/>
      <protection locked="0"/>
    </xf>
    <xf numFmtId="0" fontId="61" fillId="0" borderId="13" xfId="0" applyFont="1" applyBorder="1" applyAlignment="1">
      <alignment horizontal="center" vertical="center"/>
    </xf>
    <xf numFmtId="167" fontId="21" fillId="0" borderId="13" xfId="407" applyFont="1" applyBorder="1" applyAlignment="1">
      <alignment/>
    </xf>
    <xf numFmtId="167" fontId="20" fillId="0" borderId="13" xfId="407" applyFont="1" applyBorder="1" applyAlignment="1">
      <alignment/>
    </xf>
    <xf numFmtId="0" fontId="62" fillId="0" borderId="13" xfId="0" applyFont="1" applyBorder="1" applyAlignment="1">
      <alignment horizontal="center" vertical="center"/>
    </xf>
    <xf numFmtId="0" fontId="23" fillId="0" borderId="13" xfId="0" applyFont="1" applyBorder="1" applyAlignment="1">
      <alignment/>
    </xf>
    <xf numFmtId="0" fontId="62" fillId="0" borderId="22" xfId="0" applyFont="1" applyBorder="1" applyAlignment="1">
      <alignment horizontal="center" vertical="center"/>
    </xf>
    <xf numFmtId="0" fontId="22" fillId="0" borderId="13" xfId="0" applyFont="1" applyBorder="1" applyAlignment="1">
      <alignment vertical="top"/>
    </xf>
    <xf numFmtId="9" fontId="20" fillId="0" borderId="13" xfId="0" applyNumberFormat="1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20" fillId="0" borderId="33" xfId="322" applyFont="1" applyBorder="1" applyAlignment="1">
      <alignment horizontal="center" vertical="top"/>
      <protection/>
    </xf>
    <xf numFmtId="167" fontId="1" fillId="0" borderId="15" xfId="407" applyFont="1" applyBorder="1" applyAlignment="1">
      <alignment vertical="center" wrapText="1"/>
    </xf>
    <xf numFmtId="171" fontId="19" fillId="0" borderId="31" xfId="407" applyNumberFormat="1" applyFont="1" applyBorder="1" applyAlignment="1">
      <alignment vertical="top" wrapText="1"/>
    </xf>
    <xf numFmtId="0" fontId="20" fillId="0" borderId="11" xfId="301" applyFont="1" applyBorder="1" applyAlignment="1">
      <alignment horizontal="center"/>
      <protection/>
    </xf>
    <xf numFmtId="167" fontId="20" fillId="0" borderId="11" xfId="407" applyFont="1" applyBorder="1" applyAlignment="1">
      <alignment/>
    </xf>
    <xf numFmtId="0" fontId="20" fillId="0" borderId="33" xfId="301" applyFont="1" applyBorder="1" applyAlignment="1">
      <alignment horizontal="center"/>
      <protection/>
    </xf>
    <xf numFmtId="0" fontId="20" fillId="0" borderId="15" xfId="301" applyFont="1" applyBorder="1" applyAlignment="1">
      <alignment horizontal="center"/>
      <protection/>
    </xf>
    <xf numFmtId="167" fontId="20" fillId="0" borderId="15" xfId="407" applyFont="1" applyBorder="1" applyAlignment="1">
      <alignment/>
    </xf>
    <xf numFmtId="167" fontId="30" fillId="0" borderId="31" xfId="407" applyFont="1" applyBorder="1" applyAlignment="1">
      <alignment vertical="center"/>
    </xf>
    <xf numFmtId="0" fontId="20" fillId="0" borderId="53" xfId="322" applyFont="1" applyBorder="1" applyAlignment="1">
      <alignment horizontal="center" vertical="top"/>
      <protection/>
    </xf>
    <xf numFmtId="0" fontId="20" fillId="0" borderId="24" xfId="322" applyFont="1" applyBorder="1" applyAlignment="1">
      <alignment horizontal="center" vertical="top"/>
      <protection/>
    </xf>
    <xf numFmtId="0" fontId="20" fillId="0" borderId="29" xfId="301" applyFont="1" applyBorder="1" applyAlignment="1">
      <alignment horizontal="center"/>
      <protection/>
    </xf>
    <xf numFmtId="167" fontId="20" fillId="0" borderId="30" xfId="407" applyFont="1" applyBorder="1" applyAlignment="1">
      <alignment/>
    </xf>
    <xf numFmtId="167" fontId="24" fillId="0" borderId="15" xfId="407" applyFont="1" applyBorder="1" applyAlignment="1">
      <alignment vertical="top" wrapText="1"/>
    </xf>
    <xf numFmtId="0" fontId="61" fillId="0" borderId="11" xfId="0" applyFont="1" applyBorder="1" applyAlignment="1">
      <alignment horizontal="left" vertical="center" wrapText="1"/>
    </xf>
    <xf numFmtId="0" fontId="61" fillId="0" borderId="11" xfId="0" applyFont="1" applyBorder="1" applyAlignment="1">
      <alignment horizontal="center" vertical="center"/>
    </xf>
    <xf numFmtId="0" fontId="61" fillId="24" borderId="11" xfId="0" applyFont="1" applyFill="1" applyBorder="1" applyAlignment="1">
      <alignment horizontal="center" vertical="center" wrapText="1"/>
    </xf>
    <xf numFmtId="0" fontId="20" fillId="0" borderId="0" xfId="337" applyFont="1" applyAlignment="1">
      <alignment horizontal="center" vertical="center"/>
      <protection/>
    </xf>
    <xf numFmtId="0" fontId="61" fillId="0" borderId="11" xfId="322" applyFont="1" applyBorder="1" applyAlignment="1" applyProtection="1">
      <alignment horizontal="left" vertical="center" wrapText="1"/>
      <protection locked="0"/>
    </xf>
    <xf numFmtId="0" fontId="62" fillId="0" borderId="15" xfId="322" applyFont="1" applyBorder="1" applyAlignment="1" applyProtection="1">
      <alignment horizontal="left" vertical="center" wrapText="1"/>
      <protection locked="0"/>
    </xf>
    <xf numFmtId="0" fontId="62" fillId="0" borderId="15" xfId="0" applyFont="1" applyBorder="1" applyAlignment="1">
      <alignment horizontal="center" vertical="center"/>
    </xf>
    <xf numFmtId="167" fontId="19" fillId="0" borderId="15" xfId="407" applyFont="1" applyBorder="1" applyAlignment="1">
      <alignment horizontal="center" vertical="center"/>
    </xf>
    <xf numFmtId="0" fontId="62" fillId="0" borderId="12" xfId="0" applyFont="1" applyBorder="1" applyAlignment="1">
      <alignment horizontal="center" vertical="center"/>
    </xf>
    <xf numFmtId="168" fontId="19" fillId="0" borderId="12" xfId="227" applyNumberFormat="1" applyFont="1" applyBorder="1" applyAlignment="1">
      <alignment horizontal="center" vertical="center"/>
    </xf>
    <xf numFmtId="167" fontId="19" fillId="0" borderId="12" xfId="407" applyFont="1" applyBorder="1" applyAlignment="1">
      <alignment horizontal="center" vertical="center"/>
    </xf>
    <xf numFmtId="0" fontId="61" fillId="24" borderId="13" xfId="0" applyFont="1" applyFill="1" applyBorder="1" applyAlignment="1">
      <alignment horizontal="center" vertical="center" wrapText="1"/>
    </xf>
    <xf numFmtId="0" fontId="19" fillId="0" borderId="50" xfId="337" applyFont="1" applyBorder="1" applyAlignment="1">
      <alignment horizontal="center" vertical="center"/>
      <protection/>
    </xf>
    <xf numFmtId="0" fontId="20" fillId="0" borderId="24" xfId="337" applyFont="1" applyBorder="1" applyAlignment="1">
      <alignment horizontal="center" vertical="center"/>
      <protection/>
    </xf>
    <xf numFmtId="0" fontId="20" fillId="0" borderId="26" xfId="337" applyFont="1" applyBorder="1" applyAlignment="1">
      <alignment horizontal="center" vertical="center"/>
      <protection/>
    </xf>
    <xf numFmtId="0" fontId="20" fillId="0" borderId="53" xfId="337" applyFont="1" applyBorder="1" applyAlignment="1">
      <alignment horizontal="center" vertical="center"/>
      <protection/>
    </xf>
    <xf numFmtId="167" fontId="20" fillId="0" borderId="25" xfId="407" applyFont="1" applyBorder="1" applyAlignment="1">
      <alignment horizontal="center" vertical="center"/>
    </xf>
    <xf numFmtId="0" fontId="19" fillId="0" borderId="53" xfId="337" applyFont="1" applyBorder="1" applyAlignment="1">
      <alignment horizontal="center" vertical="center"/>
      <protection/>
    </xf>
    <xf numFmtId="167" fontId="20" fillId="0" borderId="32" xfId="407" applyFont="1" applyBorder="1" applyAlignment="1">
      <alignment horizontal="center" vertical="center"/>
    </xf>
    <xf numFmtId="0" fontId="20" fillId="0" borderId="29" xfId="322" applyFont="1" applyBorder="1" applyAlignment="1">
      <alignment horizontal="center" vertical="top"/>
      <protection/>
    </xf>
    <xf numFmtId="9" fontId="19" fillId="0" borderId="11" xfId="0" applyNumberFormat="1" applyFont="1" applyBorder="1" applyAlignment="1">
      <alignment horizontal="center" vertical="top" wrapText="1"/>
    </xf>
    <xf numFmtId="167" fontId="19" fillId="0" borderId="11" xfId="407" applyFont="1" applyBorder="1" applyAlignment="1">
      <alignment vertical="top" wrapText="1"/>
    </xf>
    <xf numFmtId="0" fontId="61" fillId="0" borderId="12" xfId="322" applyFont="1" applyBorder="1" applyAlignment="1" applyProtection="1">
      <alignment horizontal="left" vertical="center" wrapText="1"/>
      <protection locked="0"/>
    </xf>
    <xf numFmtId="0" fontId="61" fillId="0" borderId="12" xfId="0" applyFont="1" applyBorder="1" applyAlignment="1">
      <alignment horizontal="center" vertical="center"/>
    </xf>
    <xf numFmtId="0" fontId="61" fillId="24" borderId="12" xfId="0" applyFont="1" applyFill="1" applyBorder="1" applyAlignment="1">
      <alignment horizontal="center" vertical="center" wrapText="1"/>
    </xf>
    <xf numFmtId="0" fontId="62" fillId="24" borderId="15" xfId="0" applyFont="1" applyFill="1" applyBorder="1" applyAlignment="1">
      <alignment horizontal="center" vertical="center" wrapText="1"/>
    </xf>
    <xf numFmtId="0" fontId="63" fillId="0" borderId="10" xfId="322" applyFont="1" applyBorder="1" applyAlignment="1" applyProtection="1">
      <alignment horizontal="left" vertical="center" wrapText="1"/>
      <protection locked="0"/>
    </xf>
    <xf numFmtId="0" fontId="19" fillId="0" borderId="19" xfId="337" applyFont="1" applyBorder="1" applyAlignment="1">
      <alignment horizontal="center" vertical="center"/>
      <protection/>
    </xf>
    <xf numFmtId="0" fontId="19" fillId="0" borderId="0" xfId="337" applyFont="1" applyAlignment="1">
      <alignment horizontal="center" vertical="center" wrapText="1"/>
      <protection/>
    </xf>
    <xf numFmtId="9" fontId="19" fillId="0" borderId="19" xfId="356" applyFont="1" applyBorder="1" applyAlignment="1">
      <alignment horizontal="center" vertical="center"/>
    </xf>
    <xf numFmtId="168" fontId="19" fillId="0" borderId="0" xfId="227" applyNumberFormat="1" applyFont="1" applyAlignment="1">
      <alignment horizontal="center" vertical="center"/>
    </xf>
    <xf numFmtId="167" fontId="19" fillId="0" borderId="19" xfId="407" applyFont="1" applyBorder="1" applyAlignment="1">
      <alignment horizontal="center" vertical="center"/>
    </xf>
    <xf numFmtId="167" fontId="19" fillId="0" borderId="0" xfId="407" applyFont="1" applyAlignment="1">
      <alignment horizontal="center" vertical="center"/>
    </xf>
    <xf numFmtId="167" fontId="19" fillId="0" borderId="18" xfId="407" applyFont="1" applyBorder="1" applyAlignment="1">
      <alignment horizontal="center" vertical="center"/>
    </xf>
    <xf numFmtId="0" fontId="62" fillId="24" borderId="13" xfId="0" applyFont="1" applyFill="1" applyBorder="1" applyAlignment="1">
      <alignment horizontal="center" vertical="center" wrapText="1"/>
    </xf>
    <xf numFmtId="0" fontId="19" fillId="0" borderId="50" xfId="323" applyFont="1" applyBorder="1" applyAlignment="1">
      <alignment horizontal="right" vertical="top" wrapText="1"/>
      <protection/>
    </xf>
    <xf numFmtId="0" fontId="20" fillId="0" borderId="22" xfId="0" applyFont="1" applyBorder="1" applyAlignment="1" quotePrefix="1">
      <alignment vertical="top" wrapText="1"/>
    </xf>
    <xf numFmtId="167" fontId="21" fillId="0" borderId="22" xfId="407" applyFont="1" applyBorder="1" applyAlignment="1">
      <alignment/>
    </xf>
    <xf numFmtId="0" fontId="20" fillId="0" borderId="27" xfId="0" applyFont="1" applyBorder="1" applyAlignment="1" quotePrefix="1">
      <alignment vertical="top" wrapText="1"/>
    </xf>
    <xf numFmtId="0" fontId="19" fillId="0" borderId="50" xfId="301" applyFont="1" applyBorder="1" applyAlignment="1">
      <alignment horizontal="right"/>
      <protection/>
    </xf>
    <xf numFmtId="0" fontId="20" fillId="0" borderId="24" xfId="301" applyFont="1" applyBorder="1" applyAlignment="1">
      <alignment horizontal="center"/>
      <protection/>
    </xf>
    <xf numFmtId="0" fontId="20" fillId="0" borderId="26" xfId="301" applyFont="1" applyBorder="1" applyAlignment="1">
      <alignment horizontal="center"/>
      <protection/>
    </xf>
    <xf numFmtId="167" fontId="20" fillId="0" borderId="27" xfId="407" applyFont="1" applyBorder="1" applyAlignment="1">
      <alignment/>
    </xf>
    <xf numFmtId="0" fontId="19" fillId="0" borderId="33" xfId="301" applyFont="1" applyBorder="1" applyAlignment="1">
      <alignment horizontal="right" vertical="top"/>
      <protection/>
    </xf>
    <xf numFmtId="0" fontId="20" fillId="0" borderId="15" xfId="301" applyFont="1" applyBorder="1" applyAlignment="1">
      <alignment horizontal="center" vertical="top"/>
      <protection/>
    </xf>
    <xf numFmtId="0" fontId="19" fillId="0" borderId="15" xfId="301" applyFont="1" applyBorder="1" applyAlignment="1">
      <alignment horizontal="center"/>
      <protection/>
    </xf>
    <xf numFmtId="167" fontId="20" fillId="0" borderId="15" xfId="407" applyFont="1" applyBorder="1" applyAlignment="1">
      <alignment vertical="center"/>
    </xf>
    <xf numFmtId="0" fontId="20" fillId="0" borderId="27" xfId="301" applyFont="1" applyBorder="1" applyAlignment="1">
      <alignment horizontal="center"/>
      <protection/>
    </xf>
    <xf numFmtId="0" fontId="19" fillId="0" borderId="55" xfId="337" applyFont="1" applyBorder="1" applyAlignment="1">
      <alignment horizontal="center" vertical="center"/>
      <protection/>
    </xf>
    <xf numFmtId="0" fontId="19" fillId="0" borderId="53" xfId="323" applyFont="1" applyBorder="1" applyAlignment="1">
      <alignment horizontal="right" vertical="top" wrapText="1"/>
      <protection/>
    </xf>
    <xf numFmtId="0" fontId="20" fillId="0" borderId="29" xfId="323" applyFont="1" applyBorder="1" applyAlignment="1">
      <alignment horizontal="center" vertical="top" wrapText="1"/>
      <protection/>
    </xf>
    <xf numFmtId="0" fontId="19" fillId="0" borderId="54" xfId="337" applyFont="1" applyBorder="1" applyAlignment="1">
      <alignment horizontal="center" vertical="center"/>
      <protection/>
    </xf>
    <xf numFmtId="0" fontId="19" fillId="0" borderId="16" xfId="337" applyFont="1" applyBorder="1" applyAlignment="1">
      <alignment horizontal="center" vertical="center" wrapText="1"/>
      <protection/>
    </xf>
    <xf numFmtId="9" fontId="19" fillId="0" borderId="17" xfId="356" applyFont="1" applyBorder="1" applyAlignment="1">
      <alignment horizontal="center" vertical="center"/>
    </xf>
    <xf numFmtId="168" fontId="19" fillId="0" borderId="16" xfId="227" applyNumberFormat="1" applyFont="1" applyBorder="1" applyAlignment="1">
      <alignment horizontal="center" vertical="center"/>
    </xf>
    <xf numFmtId="0" fontId="1" fillId="0" borderId="33" xfId="0" applyFont="1" applyBorder="1" applyAlignment="1">
      <alignment horizontal="center"/>
    </xf>
    <xf numFmtId="0" fontId="61" fillId="0" borderId="10" xfId="0" applyFont="1" applyBorder="1" applyAlignment="1">
      <alignment wrapText="1"/>
    </xf>
    <xf numFmtId="0" fontId="61" fillId="0" borderId="10" xfId="336" applyFont="1" applyBorder="1" applyAlignment="1">
      <alignment wrapText="1"/>
      <protection/>
    </xf>
    <xf numFmtId="0" fontId="61" fillId="0" borderId="10" xfId="0" applyFont="1" applyBorder="1" applyAlignment="1">
      <alignment vertical="center" wrapText="1"/>
    </xf>
    <xf numFmtId="0" fontId="49" fillId="0" borderId="10" xfId="336" applyFont="1" applyBorder="1" applyAlignment="1">
      <alignment vertical="center"/>
      <protection/>
    </xf>
    <xf numFmtId="1" fontId="64" fillId="0" borderId="10" xfId="336" applyNumberFormat="1" applyFont="1" applyBorder="1" applyAlignment="1">
      <alignment horizontal="center"/>
      <protection/>
    </xf>
    <xf numFmtId="0" fontId="65" fillId="0" borderId="10" xfId="336" applyFont="1" applyBorder="1" applyAlignment="1">
      <alignment horizontal="center" vertical="center"/>
      <protection/>
    </xf>
    <xf numFmtId="0" fontId="61" fillId="0" borderId="10" xfId="0" applyFont="1" applyBorder="1" applyAlignment="1">
      <alignment horizontal="center"/>
    </xf>
    <xf numFmtId="3" fontId="22" fillId="0" borderId="10" xfId="0" applyNumberFormat="1" applyFont="1" applyBorder="1" applyAlignment="1">
      <alignment horizontal="center" vertical="center"/>
    </xf>
    <xf numFmtId="0" fontId="20" fillId="0" borderId="0" xfId="337" applyFont="1" applyAlignment="1">
      <alignment horizontal="left" wrapText="1"/>
      <protection/>
    </xf>
    <xf numFmtId="167" fontId="20" fillId="0" borderId="19" xfId="407" applyFont="1" applyBorder="1" applyAlignment="1">
      <alignment horizontal="center"/>
    </xf>
    <xf numFmtId="9" fontId="20" fillId="0" borderId="10" xfId="356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43" fontId="20" fillId="24" borderId="10" xfId="227" applyNumberFormat="1" applyFont="1" applyFill="1" applyBorder="1" applyAlignment="1" applyProtection="1">
      <alignment horizontal="center" vertical="center" wrapText="1"/>
      <protection locked="0"/>
    </xf>
    <xf numFmtId="0" fontId="31" fillId="0" borderId="10" xfId="389" applyFont="1" applyBorder="1" applyAlignment="1" applyProtection="1">
      <alignment horizontal="left" vertical="center" wrapText="1"/>
      <protection/>
    </xf>
    <xf numFmtId="0" fontId="31" fillId="0" borderId="10" xfId="0" applyFont="1" applyBorder="1" applyAlignment="1">
      <alignment horizontal="left" wrapText="1"/>
    </xf>
    <xf numFmtId="4" fontId="31" fillId="0" borderId="10" xfId="0" applyNumberFormat="1" applyFont="1" applyBorder="1" applyAlignment="1">
      <alignment horizontal="left" wrapText="1"/>
    </xf>
    <xf numFmtId="0" fontId="1" fillId="24" borderId="10" xfId="0" applyFont="1" applyFill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/>
    </xf>
    <xf numFmtId="0" fontId="61" fillId="0" borderId="10" xfId="336" applyFont="1" applyBorder="1" applyAlignment="1">
      <alignment horizontal="center" vertical="center"/>
      <protection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65" fillId="0" borderId="10" xfId="336" applyFont="1" applyBorder="1" applyAlignment="1">
      <alignment vertical="center"/>
      <protection/>
    </xf>
    <xf numFmtId="0" fontId="66" fillId="0" borderId="56" xfId="336" applyFont="1" applyBorder="1" applyAlignment="1">
      <alignment horizontal="center" vertical="center"/>
      <protection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1" fontId="64" fillId="0" borderId="10" xfId="336" applyNumberFormat="1" applyFont="1" applyBorder="1" applyAlignment="1">
      <alignment horizontal="center" vertical="center"/>
      <protection/>
    </xf>
    <xf numFmtId="0" fontId="61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/>
    </xf>
    <xf numFmtId="0" fontId="19" fillId="0" borderId="15" xfId="337" applyFont="1" applyBorder="1" applyAlignment="1">
      <alignment horizontal="center" vertical="center"/>
      <protection/>
    </xf>
    <xf numFmtId="0" fontId="19" fillId="0" borderId="15" xfId="337" applyFont="1" applyBorder="1" applyAlignment="1">
      <alignment horizontal="center" vertical="center" wrapText="1"/>
      <protection/>
    </xf>
    <xf numFmtId="9" fontId="19" fillId="0" borderId="15" xfId="356" applyFont="1" applyBorder="1" applyAlignment="1">
      <alignment horizontal="center" vertical="center"/>
    </xf>
    <xf numFmtId="167" fontId="19" fillId="0" borderId="31" xfId="407" applyFont="1" applyBorder="1" applyAlignment="1">
      <alignment horizontal="center" vertical="center"/>
    </xf>
    <xf numFmtId="1" fontId="64" fillId="0" borderId="10" xfId="0" applyNumberFormat="1" applyFont="1" applyBorder="1" applyAlignment="1">
      <alignment horizontal="center" vertical="center"/>
    </xf>
    <xf numFmtId="0" fontId="0" fillId="0" borderId="13" xfId="0" applyBorder="1" applyAlignment="1">
      <alignment/>
    </xf>
    <xf numFmtId="0" fontId="19" fillId="0" borderId="50" xfId="337" applyFont="1" applyBorder="1" applyAlignment="1">
      <alignment horizontal="center" vertical="top"/>
      <protection/>
    </xf>
    <xf numFmtId="168" fontId="20" fillId="0" borderId="10" xfId="407" applyNumberFormat="1" applyFont="1" applyBorder="1" applyAlignment="1">
      <alignment horizontal="center" vertical="top" wrapText="1"/>
    </xf>
    <xf numFmtId="0" fontId="20" fillId="0" borderId="13" xfId="0" applyFont="1" applyBorder="1" applyAlignment="1">
      <alignment vertical="top" wrapText="1"/>
    </xf>
    <xf numFmtId="169" fontId="20" fillId="0" borderId="10" xfId="407" applyNumberFormat="1" applyFont="1" applyBorder="1" applyAlignment="1">
      <alignment horizontal="left" vertical="top" wrapText="1"/>
    </xf>
    <xf numFmtId="0" fontId="19" fillId="0" borderId="10" xfId="0" applyFont="1" applyBorder="1" applyAlignment="1">
      <alignment horizontal="left" vertical="top" wrapText="1"/>
    </xf>
    <xf numFmtId="0" fontId="61" fillId="0" borderId="12" xfId="0" applyFont="1" applyBorder="1" applyAlignment="1">
      <alignment wrapText="1"/>
    </xf>
    <xf numFmtId="168" fontId="19" fillId="0" borderId="13" xfId="407" applyNumberFormat="1" applyFont="1" applyBorder="1" applyAlignment="1">
      <alignment horizontal="center" vertical="top" wrapText="1"/>
    </xf>
    <xf numFmtId="0" fontId="19" fillId="0" borderId="50" xfId="337" applyFont="1" applyBorder="1" applyAlignment="1">
      <alignment horizontal="right" vertical="center"/>
      <protection/>
    </xf>
    <xf numFmtId="0" fontId="20" fillId="0" borderId="22" xfId="0" applyFont="1" applyBorder="1" applyAlignment="1">
      <alignment vertical="top" wrapText="1"/>
    </xf>
    <xf numFmtId="168" fontId="19" fillId="0" borderId="22" xfId="407" applyNumberFormat="1" applyFont="1" applyBorder="1" applyAlignment="1">
      <alignment horizontal="center" vertical="top" wrapText="1"/>
    </xf>
    <xf numFmtId="2" fontId="19" fillId="0" borderId="22" xfId="407" applyNumberFormat="1" applyFont="1" applyBorder="1" applyAlignment="1">
      <alignment horizontal="center" vertical="center" wrapText="1"/>
    </xf>
    <xf numFmtId="0" fontId="19" fillId="0" borderId="53" xfId="337" applyFont="1" applyBorder="1" applyAlignment="1">
      <alignment horizontal="right" vertical="center"/>
      <protection/>
    </xf>
    <xf numFmtId="0" fontId="19" fillId="0" borderId="24" xfId="337" applyFont="1" applyBorder="1" applyAlignment="1">
      <alignment horizontal="right" vertical="center"/>
      <protection/>
    </xf>
    <xf numFmtId="0" fontId="19" fillId="0" borderId="44" xfId="337" applyFont="1" applyBorder="1" applyAlignment="1">
      <alignment horizontal="right" vertical="center"/>
      <protection/>
    </xf>
    <xf numFmtId="0" fontId="20" fillId="0" borderId="27" xfId="337" applyFont="1" applyBorder="1" applyAlignment="1">
      <alignment horizontal="center" vertical="center"/>
      <protection/>
    </xf>
    <xf numFmtId="168" fontId="20" fillId="0" borderId="27" xfId="407" applyNumberFormat="1" applyFont="1" applyBorder="1" applyAlignment="1">
      <alignment horizontal="center" vertical="top" wrapText="1"/>
    </xf>
    <xf numFmtId="168" fontId="20" fillId="0" borderId="11" xfId="407" applyNumberFormat="1" applyFont="1" applyBorder="1" applyAlignment="1">
      <alignment horizontal="center" vertical="top" wrapText="1"/>
    </xf>
    <xf numFmtId="0" fontId="19" fillId="0" borderId="33" xfId="337" applyFont="1" applyBorder="1" applyAlignment="1">
      <alignment horizontal="right" vertical="center"/>
      <protection/>
    </xf>
    <xf numFmtId="0" fontId="62" fillId="0" borderId="15" xfId="0" applyFont="1" applyBorder="1" applyAlignment="1">
      <alignment wrapText="1"/>
    </xf>
    <xf numFmtId="1" fontId="67" fillId="0" borderId="15" xfId="336" applyNumberFormat="1" applyFont="1" applyBorder="1" applyAlignment="1">
      <alignment horizontal="center"/>
      <protection/>
    </xf>
    <xf numFmtId="0" fontId="19" fillId="0" borderId="26" xfId="337" applyFont="1" applyBorder="1" applyAlignment="1">
      <alignment horizontal="right" vertical="center"/>
      <protection/>
    </xf>
    <xf numFmtId="0" fontId="19" fillId="0" borderId="29" xfId="337" applyFont="1" applyBorder="1" applyAlignment="1">
      <alignment horizontal="right" vertical="center"/>
      <protection/>
    </xf>
    <xf numFmtId="173" fontId="20" fillId="0" borderId="10" xfId="0" applyNumberFormat="1" applyFont="1" applyBorder="1" applyAlignment="1">
      <alignment horizontal="center" vertical="top" wrapText="1"/>
    </xf>
    <xf numFmtId="0" fontId="20" fillId="0" borderId="43" xfId="301" applyFont="1" applyBorder="1" applyAlignment="1">
      <alignment horizontal="center"/>
      <protection/>
    </xf>
    <xf numFmtId="0" fontId="20" fillId="0" borderId="21" xfId="301" applyFont="1" applyBorder="1" applyAlignment="1">
      <alignment horizontal="center"/>
      <protection/>
    </xf>
    <xf numFmtId="0" fontId="20" fillId="0" borderId="44" xfId="322" applyFont="1" applyBorder="1" applyAlignment="1">
      <alignment horizontal="center" vertical="top"/>
      <protection/>
    </xf>
    <xf numFmtId="0" fontId="19" fillId="0" borderId="38" xfId="0" applyFont="1" applyBorder="1" applyAlignment="1">
      <alignment horizontal="center" vertical="top" wrapText="1"/>
    </xf>
    <xf numFmtId="167" fontId="1" fillId="0" borderId="38" xfId="407" applyFont="1" applyBorder="1" applyAlignment="1">
      <alignment vertical="center" wrapText="1"/>
    </xf>
    <xf numFmtId="167" fontId="19" fillId="0" borderId="38" xfId="407" applyFont="1" applyBorder="1" applyAlignment="1">
      <alignment vertical="top" wrapText="1"/>
    </xf>
    <xf numFmtId="171" fontId="19" fillId="0" borderId="38" xfId="407" applyNumberFormat="1" applyFont="1" applyBorder="1" applyAlignment="1">
      <alignment vertical="top" wrapText="1"/>
    </xf>
    <xf numFmtId="171" fontId="19" fillId="0" borderId="39" xfId="407" applyNumberFormat="1" applyFont="1" applyBorder="1" applyAlignment="1">
      <alignment vertical="top" wrapText="1"/>
    </xf>
    <xf numFmtId="0" fontId="21" fillId="0" borderId="10" xfId="0" applyFont="1" applyBorder="1" applyAlignment="1">
      <alignment vertical="top" wrapText="1"/>
    </xf>
    <xf numFmtId="171" fontId="19" fillId="0" borderId="38" xfId="407" applyNumberFormat="1" applyFont="1" applyBorder="1" applyAlignment="1">
      <alignment horizontal="center" vertical="top" wrapText="1"/>
    </xf>
    <xf numFmtId="0" fontId="62" fillId="0" borderId="12" xfId="0" applyFont="1" applyBorder="1" applyAlignment="1">
      <alignment wrapText="1"/>
    </xf>
    <xf numFmtId="9" fontId="19" fillId="0" borderId="12" xfId="356" applyFont="1" applyBorder="1" applyAlignment="1">
      <alignment horizontal="center" vertical="center"/>
    </xf>
    <xf numFmtId="1" fontId="67" fillId="0" borderId="12" xfId="336" applyNumberFormat="1" applyFont="1" applyBorder="1" applyAlignment="1">
      <alignment horizontal="center" vertical="center"/>
      <protection/>
    </xf>
    <xf numFmtId="0" fontId="27" fillId="0" borderId="22" xfId="0" applyFont="1" applyBorder="1" applyAlignment="1">
      <alignment vertical="top" wrapText="1"/>
    </xf>
    <xf numFmtId="168" fontId="27" fillId="0" borderId="22" xfId="407" applyNumberFormat="1" applyFont="1" applyBorder="1" applyAlignment="1">
      <alignment horizontal="center" wrapText="1"/>
    </xf>
    <xf numFmtId="0" fontId="19" fillId="0" borderId="50" xfId="337" applyFont="1" applyBorder="1" applyAlignment="1">
      <alignment horizontal="right" vertical="top"/>
      <protection/>
    </xf>
    <xf numFmtId="0" fontId="62" fillId="0" borderId="22" xfId="336" applyFont="1" applyBorder="1" applyAlignment="1">
      <alignment horizontal="left" wrapText="1"/>
      <protection/>
    </xf>
    <xf numFmtId="0" fontId="27" fillId="0" borderId="22" xfId="0" applyFont="1" applyBorder="1" applyAlignment="1">
      <alignment horizontal="center" wrapText="1"/>
    </xf>
    <xf numFmtId="0" fontId="27" fillId="0" borderId="13" xfId="0" applyFont="1" applyBorder="1" applyAlignment="1">
      <alignment vertical="top" wrapText="1"/>
    </xf>
    <xf numFmtId="0" fontId="27" fillId="0" borderId="13" xfId="0" applyFont="1" applyBorder="1" applyAlignment="1">
      <alignment horizontal="center" wrapText="1"/>
    </xf>
    <xf numFmtId="0" fontId="21" fillId="0" borderId="22" xfId="0" applyFont="1" applyBorder="1" applyAlignment="1">
      <alignment vertical="top" wrapText="1"/>
    </xf>
    <xf numFmtId="0" fontId="62" fillId="0" borderId="22" xfId="336" applyFont="1" applyBorder="1" applyAlignment="1">
      <alignment horizontal="left" vertical="center" wrapText="1"/>
      <protection/>
    </xf>
    <xf numFmtId="0" fontId="21" fillId="0" borderId="27" xfId="0" applyFont="1" applyBorder="1" applyAlignment="1">
      <alignment vertical="top" wrapText="1"/>
    </xf>
    <xf numFmtId="0" fontId="19" fillId="0" borderId="35" xfId="337" applyFont="1" applyBorder="1" applyAlignment="1">
      <alignment horizontal="right" vertical="center"/>
      <protection/>
    </xf>
    <xf numFmtId="0" fontId="19" fillId="0" borderId="53" xfId="337" applyFont="1" applyBorder="1" applyAlignment="1">
      <alignment horizontal="right" vertical="top"/>
      <protection/>
    </xf>
    <xf numFmtId="0" fontId="19" fillId="0" borderId="35" xfId="337" applyFont="1" applyBorder="1" applyAlignment="1">
      <alignment horizontal="right" vertical="top"/>
      <protection/>
    </xf>
    <xf numFmtId="0" fontId="19" fillId="0" borderId="24" xfId="337" applyFont="1" applyBorder="1" applyAlignment="1">
      <alignment horizontal="right" vertical="top"/>
      <protection/>
    </xf>
    <xf numFmtId="0" fontId="30" fillId="0" borderId="0" xfId="0" applyFont="1" applyAlignment="1">
      <alignment horizontal="center" vertical="center"/>
    </xf>
    <xf numFmtId="0" fontId="27" fillId="0" borderId="0" xfId="0" applyFont="1" applyAlignment="1">
      <alignment vertical="center"/>
    </xf>
    <xf numFmtId="0" fontId="32" fillId="0" borderId="57" xfId="0" applyFont="1" applyBorder="1" applyAlignment="1" quotePrefix="1">
      <alignment horizontal="center" vertical="top" wrapText="1"/>
    </xf>
    <xf numFmtId="0" fontId="32" fillId="0" borderId="34" xfId="0" applyFont="1" applyBorder="1" applyAlignment="1" quotePrefix="1">
      <alignment horizontal="center" vertical="top" wrapText="1"/>
    </xf>
    <xf numFmtId="0" fontId="32" fillId="0" borderId="58" xfId="0" applyFont="1" applyBorder="1" applyAlignment="1" quotePrefix="1">
      <alignment horizontal="center" vertical="top" wrapText="1"/>
    </xf>
    <xf numFmtId="49" fontId="32" fillId="0" borderId="34" xfId="0" applyNumberFormat="1" applyFont="1" applyBorder="1" applyAlignment="1" quotePrefix="1">
      <alignment horizontal="center" vertical="top" wrapText="1"/>
    </xf>
    <xf numFmtId="167" fontId="32" fillId="0" borderId="34" xfId="407" applyFont="1" applyBorder="1" applyAlignment="1" quotePrefix="1">
      <alignment horizontal="center" vertical="top" wrapText="1"/>
    </xf>
    <xf numFmtId="167" fontId="32" fillId="0" borderId="59" xfId="407" applyFont="1" applyBorder="1" applyAlignment="1" quotePrefix="1">
      <alignment vertical="top" wrapText="1"/>
    </xf>
    <xf numFmtId="167" fontId="32" fillId="0" borderId="34" xfId="407" applyFont="1" applyBorder="1" applyAlignment="1" quotePrefix="1">
      <alignment vertical="top" wrapText="1"/>
    </xf>
    <xf numFmtId="167" fontId="32" fillId="0" borderId="47" xfId="407" applyFont="1" applyBorder="1" applyAlignment="1" quotePrefix="1">
      <alignment vertical="top" wrapText="1"/>
    </xf>
    <xf numFmtId="0" fontId="19" fillId="0" borderId="0" xfId="322" applyFont="1" applyAlignment="1">
      <alignment horizontal="left" vertical="center" wrapText="1"/>
      <protection/>
    </xf>
    <xf numFmtId="179" fontId="19" fillId="0" borderId="11" xfId="0" applyNumberFormat="1" applyFont="1" applyBorder="1" applyAlignment="1">
      <alignment horizontal="center" vertical="center" wrapText="1"/>
    </xf>
    <xf numFmtId="179" fontId="32" fillId="0" borderId="0" xfId="0" applyNumberFormat="1" applyFont="1" applyAlignment="1">
      <alignment horizontal="center" vertical="top" wrapText="1"/>
    </xf>
    <xf numFmtId="167" fontId="20" fillId="24" borderId="10" xfId="407" applyFont="1" applyFill="1" applyBorder="1" applyAlignment="1">
      <alignment horizontal="center"/>
    </xf>
    <xf numFmtId="167" fontId="20" fillId="24" borderId="11" xfId="407" applyFont="1" applyFill="1" applyBorder="1" applyAlignment="1">
      <alignment horizontal="center"/>
    </xf>
    <xf numFmtId="167" fontId="20" fillId="0" borderId="10" xfId="407" applyFont="1" applyBorder="1" applyAlignment="1">
      <alignment horizontal="center" wrapText="1"/>
    </xf>
    <xf numFmtId="167" fontId="20" fillId="0" borderId="13" xfId="407" applyFont="1" applyBorder="1" applyAlignment="1">
      <alignment horizontal="center" wrapText="1"/>
    </xf>
    <xf numFmtId="2" fontId="0" fillId="0" borderId="0" xfId="0" applyNumberFormat="1" applyAlignment="1">
      <alignment vertical="center"/>
    </xf>
    <xf numFmtId="2" fontId="20" fillId="24" borderId="0" xfId="0" applyNumberFormat="1" applyFont="1" applyFill="1" applyAlignment="1">
      <alignment vertical="center"/>
    </xf>
    <xf numFmtId="2" fontId="35" fillId="24" borderId="0" xfId="0" applyNumberFormat="1" applyFont="1" applyFill="1" applyAlignment="1">
      <alignment vertical="center"/>
    </xf>
    <xf numFmtId="167" fontId="68" fillId="0" borderId="31" xfId="407" applyFont="1" applyBorder="1" applyAlignment="1">
      <alignment horizontal="center" vertical="center" wrapText="1"/>
    </xf>
    <xf numFmtId="0" fontId="20" fillId="0" borderId="12" xfId="0" applyFont="1" applyBorder="1" applyAlignment="1">
      <alignment horizontal="left" vertical="top" wrapText="1"/>
    </xf>
    <xf numFmtId="0" fontId="20" fillId="0" borderId="15" xfId="0" applyFont="1" applyBorder="1" applyAlignment="1">
      <alignment horizontal="left" vertical="top" wrapText="1"/>
    </xf>
    <xf numFmtId="0" fontId="20" fillId="24" borderId="22" xfId="0" applyFont="1" applyFill="1" applyBorder="1" applyAlignment="1">
      <alignment horizontal="left" vertical="top" wrapText="1"/>
    </xf>
    <xf numFmtId="0" fontId="18" fillId="0" borderId="10" xfId="0" applyFont="1" applyBorder="1" applyAlignment="1">
      <alignment horizontal="center" vertical="center"/>
    </xf>
    <xf numFmtId="167" fontId="20" fillId="0" borderId="34" xfId="407" applyFont="1" applyBorder="1" applyAlignment="1">
      <alignment horizontal="center" vertical="center"/>
    </xf>
    <xf numFmtId="0" fontId="19" fillId="0" borderId="15" xfId="322" applyFont="1" applyBorder="1" applyAlignment="1" applyProtection="1">
      <alignment horizontal="left" vertical="center" wrapText="1"/>
      <protection locked="0"/>
    </xf>
    <xf numFmtId="0" fontId="19" fillId="0" borderId="12" xfId="322" applyFont="1" applyBorder="1" applyAlignment="1" applyProtection="1">
      <alignment horizontal="left" vertical="center" wrapText="1"/>
      <protection locked="0"/>
    </xf>
    <xf numFmtId="0" fontId="20" fillId="24" borderId="10" xfId="322" applyFont="1" applyFill="1" applyBorder="1" applyAlignment="1" applyProtection="1">
      <alignment horizontal="left" vertical="center" wrapText="1"/>
      <protection locked="0"/>
    </xf>
    <xf numFmtId="0" fontId="20" fillId="24" borderId="13" xfId="322" applyFont="1" applyFill="1" applyBorder="1" applyAlignment="1" applyProtection="1">
      <alignment horizontal="left" vertical="center" wrapText="1"/>
      <protection locked="0"/>
    </xf>
    <xf numFmtId="0" fontId="20" fillId="0" borderId="10" xfId="322" applyFont="1" applyBorder="1" applyAlignment="1" applyProtection="1">
      <alignment horizontal="left" vertical="center" wrapText="1"/>
      <protection locked="0"/>
    </xf>
    <xf numFmtId="167" fontId="20" fillId="25" borderId="12" xfId="407" applyFont="1" applyFill="1" applyBorder="1" applyAlignment="1">
      <alignment horizontal="center" vertical="center"/>
    </xf>
    <xf numFmtId="167" fontId="20" fillId="25" borderId="10" xfId="407" applyFont="1" applyFill="1" applyBorder="1" applyAlignment="1">
      <alignment vertical="top" wrapText="1"/>
    </xf>
    <xf numFmtId="167" fontId="20" fillId="25" borderId="10" xfId="407" applyFont="1" applyFill="1" applyBorder="1" applyAlignment="1">
      <alignment horizontal="center" vertical="center"/>
    </xf>
    <xf numFmtId="167" fontId="20" fillId="25" borderId="27" xfId="407" applyFont="1" applyFill="1" applyBorder="1" applyAlignment="1">
      <alignment vertical="center" wrapText="1"/>
    </xf>
    <xf numFmtId="167" fontId="20" fillId="25" borderId="11" xfId="407" applyFont="1" applyFill="1" applyBorder="1" applyAlignment="1">
      <alignment vertical="top" wrapText="1"/>
    </xf>
    <xf numFmtId="167" fontId="20" fillId="25" borderId="15" xfId="407" applyFont="1" applyFill="1" applyBorder="1" applyAlignment="1">
      <alignment horizontal="center" vertical="center"/>
    </xf>
    <xf numFmtId="167" fontId="20" fillId="25" borderId="27" xfId="407" applyFont="1" applyFill="1" applyBorder="1" applyAlignment="1">
      <alignment vertical="top" wrapText="1"/>
    </xf>
    <xf numFmtId="171" fontId="20" fillId="25" borderId="10" xfId="407" applyNumberFormat="1" applyFont="1" applyFill="1" applyBorder="1" applyAlignment="1">
      <alignment vertical="top" wrapText="1"/>
    </xf>
    <xf numFmtId="171" fontId="20" fillId="25" borderId="10" xfId="407" applyNumberFormat="1" applyFont="1" applyFill="1" applyBorder="1" applyAlignment="1">
      <alignment vertical="center" wrapText="1"/>
    </xf>
    <xf numFmtId="167" fontId="20" fillId="25" borderId="10" xfId="407" applyFont="1" applyFill="1" applyBorder="1" applyAlignment="1">
      <alignment vertical="center" wrapText="1"/>
    </xf>
    <xf numFmtId="0" fontId="20" fillId="25" borderId="10" xfId="301" applyFont="1" applyFill="1" applyBorder="1" applyAlignment="1">
      <alignment horizontal="center"/>
      <protection/>
    </xf>
    <xf numFmtId="167" fontId="20" fillId="25" borderId="10" xfId="407" applyFont="1" applyFill="1" applyBorder="1" applyAlignment="1">
      <alignment/>
    </xf>
    <xf numFmtId="167" fontId="20" fillId="25" borderId="15" xfId="407" applyFont="1" applyFill="1" applyBorder="1" applyAlignment="1">
      <alignment vertical="center"/>
    </xf>
    <xf numFmtId="167" fontId="20" fillId="25" borderId="15" xfId="407" applyFont="1" applyFill="1" applyBorder="1" applyAlignment="1">
      <alignment vertical="top" wrapText="1"/>
    </xf>
    <xf numFmtId="167" fontId="20" fillId="25" borderId="12" xfId="407" applyFont="1" applyFill="1" applyBorder="1" applyAlignment="1">
      <alignment vertical="center" wrapText="1"/>
    </xf>
    <xf numFmtId="167" fontId="20" fillId="25" borderId="15" xfId="407" applyFont="1" applyFill="1" applyBorder="1" applyAlignment="1">
      <alignment vertical="center" wrapText="1"/>
    </xf>
    <xf numFmtId="2" fontId="20" fillId="25" borderId="10" xfId="0" applyNumberFormat="1" applyFont="1" applyFill="1" applyBorder="1" applyAlignment="1">
      <alignment horizontal="center" vertical="top" wrapText="1"/>
    </xf>
    <xf numFmtId="2" fontId="20" fillId="25" borderId="12" xfId="0" applyNumberFormat="1" applyFont="1" applyFill="1" applyBorder="1" applyAlignment="1">
      <alignment horizontal="center" vertical="top" wrapText="1"/>
    </xf>
    <xf numFmtId="2" fontId="20" fillId="25" borderId="27" xfId="0" applyNumberFormat="1" applyFont="1" applyFill="1" applyBorder="1" applyAlignment="1">
      <alignment horizontal="center" vertical="top" wrapText="1"/>
    </xf>
    <xf numFmtId="2" fontId="20" fillId="25" borderId="11" xfId="0" applyNumberFormat="1" applyFont="1" applyFill="1" applyBorder="1" applyAlignment="1">
      <alignment horizontal="center" vertical="top" wrapText="1"/>
    </xf>
    <xf numFmtId="167" fontId="20" fillId="25" borderId="38" xfId="407" applyFont="1" applyFill="1" applyBorder="1" applyAlignment="1">
      <alignment vertical="top" wrapText="1"/>
    </xf>
    <xf numFmtId="167" fontId="20" fillId="25" borderId="13" xfId="407" applyFont="1" applyFill="1" applyBorder="1" applyAlignment="1">
      <alignment horizontal="center" vertical="center"/>
    </xf>
    <xf numFmtId="167" fontId="20" fillId="25" borderId="11" xfId="407" applyFont="1" applyFill="1" applyBorder="1" applyAlignment="1">
      <alignment horizontal="center" vertical="center"/>
    </xf>
    <xf numFmtId="167" fontId="20" fillId="25" borderId="0" xfId="407" applyFont="1" applyFill="1" applyAlignment="1">
      <alignment horizontal="center" vertical="center"/>
    </xf>
    <xf numFmtId="167" fontId="20" fillId="25" borderId="11" xfId="407" applyFont="1" applyFill="1" applyBorder="1" applyAlignment="1">
      <alignment vertical="center" wrapText="1"/>
    </xf>
    <xf numFmtId="171" fontId="20" fillId="25" borderId="15" xfId="407" applyNumberFormat="1" applyFont="1" applyFill="1" applyBorder="1" applyAlignment="1">
      <alignment vertical="top" wrapText="1"/>
    </xf>
    <xf numFmtId="43" fontId="20" fillId="0" borderId="0" xfId="0" applyNumberFormat="1" applyFont="1" applyAlignment="1">
      <alignment/>
    </xf>
    <xf numFmtId="43" fontId="20" fillId="0" borderId="12" xfId="407" applyNumberFormat="1" applyFont="1" applyBorder="1" applyAlignment="1">
      <alignment vertical="center" wrapText="1"/>
    </xf>
    <xf numFmtId="43" fontId="20" fillId="0" borderId="15" xfId="407" applyNumberFormat="1" applyFont="1" applyBorder="1" applyAlignment="1">
      <alignment vertical="center" wrapText="1"/>
    </xf>
    <xf numFmtId="43" fontId="0" fillId="0" borderId="0" xfId="0" applyNumberFormat="1" applyAlignment="1">
      <alignment/>
    </xf>
    <xf numFmtId="43" fontId="25" fillId="0" borderId="0" xfId="0" applyNumberFormat="1" applyFont="1" applyAlignment="1">
      <alignment/>
    </xf>
    <xf numFmtId="43" fontId="20" fillId="0" borderId="0" xfId="301" applyNumberFormat="1" applyFont="1" applyAlignment="1">
      <alignment horizontal="center"/>
      <protection/>
    </xf>
    <xf numFmtId="43" fontId="21" fillId="0" borderId="0" xfId="0" applyNumberFormat="1" applyFont="1" applyAlignment="1">
      <alignment/>
    </xf>
    <xf numFmtId="0" fontId="56" fillId="0" borderId="0" xfId="301" applyFont="1" applyAlignment="1">
      <alignment horizontal="center"/>
      <protection/>
    </xf>
    <xf numFmtId="0" fontId="19" fillId="0" borderId="0" xfId="323" applyFont="1" applyAlignment="1">
      <alignment vertical="center" wrapText="1"/>
      <protection/>
    </xf>
    <xf numFmtId="0" fontId="21" fillId="0" borderId="0" xfId="0" applyFont="1" applyAlignment="1">
      <alignment vertical="center" wrapText="1"/>
    </xf>
    <xf numFmtId="43" fontId="21" fillId="0" borderId="55" xfId="0" applyNumberFormat="1" applyFont="1" applyBorder="1" applyAlignment="1">
      <alignment/>
    </xf>
    <xf numFmtId="0" fontId="19" fillId="0" borderId="10" xfId="301" applyFont="1" applyBorder="1" applyAlignment="1">
      <alignment horizontal="center"/>
      <protection/>
    </xf>
    <xf numFmtId="0" fontId="57" fillId="0" borderId="10" xfId="301" applyFont="1" applyBorder="1" applyAlignment="1">
      <alignment horizontal="center"/>
      <protection/>
    </xf>
    <xf numFmtId="43" fontId="20" fillId="25" borderId="12" xfId="225" applyFont="1" applyFill="1" applyBorder="1" applyAlignment="1">
      <alignment horizontal="center" vertical="center"/>
    </xf>
    <xf numFmtId="43" fontId="20" fillId="25" borderId="10" xfId="225" applyFont="1" applyFill="1" applyBorder="1" applyAlignment="1">
      <alignment horizontal="center" vertical="center"/>
    </xf>
    <xf numFmtId="43" fontId="20" fillId="25" borderId="11" xfId="225" applyFont="1" applyFill="1" applyBorder="1" applyAlignment="1">
      <alignment vertical="top" wrapText="1"/>
    </xf>
    <xf numFmtId="43" fontId="20" fillId="25" borderId="15" xfId="225" applyFont="1" applyFill="1" applyBorder="1" applyAlignment="1">
      <alignment horizontal="center" vertical="center"/>
    </xf>
    <xf numFmtId="43" fontId="20" fillId="25" borderId="10" xfId="225" applyFont="1" applyFill="1" applyBorder="1" applyAlignment="1">
      <alignment vertical="top" wrapText="1"/>
    </xf>
    <xf numFmtId="43" fontId="20" fillId="0" borderId="10" xfId="225" applyFont="1" applyBorder="1" applyAlignment="1">
      <alignment vertical="top" wrapText="1"/>
    </xf>
    <xf numFmtId="43" fontId="20" fillId="0" borderId="11" xfId="225" applyFont="1" applyBorder="1" applyAlignment="1">
      <alignment horizontal="center" vertical="center"/>
    </xf>
    <xf numFmtId="43" fontId="20" fillId="0" borderId="22" xfId="225" applyFont="1" applyBorder="1" applyAlignment="1">
      <alignment vertical="top" wrapText="1"/>
    </xf>
    <xf numFmtId="43" fontId="20" fillId="25" borderId="27" xfId="225" applyFont="1" applyFill="1" applyBorder="1" applyAlignment="1">
      <alignment vertical="top" wrapText="1"/>
    </xf>
    <xf numFmtId="0" fontId="1" fillId="25" borderId="10" xfId="307" applyFill="1" applyBorder="1" applyAlignment="1">
      <alignment horizontal="center" vertical="center"/>
      <protection/>
    </xf>
    <xf numFmtId="0" fontId="1" fillId="26" borderId="10" xfId="307" applyFill="1" applyBorder="1" applyAlignment="1">
      <alignment horizontal="center" vertical="center"/>
      <protection/>
    </xf>
    <xf numFmtId="0" fontId="1" fillId="25" borderId="10" xfId="307" applyFill="1" applyBorder="1" applyAlignment="1">
      <alignment horizontal="center"/>
      <protection/>
    </xf>
    <xf numFmtId="0" fontId="1" fillId="0" borderId="10" xfId="307" applyBorder="1" applyAlignment="1">
      <alignment horizontal="center"/>
      <protection/>
    </xf>
    <xf numFmtId="0" fontId="30" fillId="0" borderId="60" xfId="0" applyFont="1" applyBorder="1" applyAlignment="1">
      <alignment horizontal="center" vertical="center"/>
    </xf>
    <xf numFmtId="167" fontId="28" fillId="0" borderId="0" xfId="407" applyFont="1" applyAlignment="1">
      <alignment horizontal="left" vertical="center"/>
    </xf>
    <xf numFmtId="0" fontId="51" fillId="0" borderId="0" xfId="0" applyFont="1" applyAlignment="1">
      <alignment horizontal="center" vertical="top"/>
    </xf>
    <xf numFmtId="167" fontId="20" fillId="0" borderId="18" xfId="407" applyFont="1" applyBorder="1" applyAlignment="1">
      <alignment horizontal="center" vertical="center"/>
    </xf>
    <xf numFmtId="167" fontId="20" fillId="0" borderId="19" xfId="407" applyFont="1" applyBorder="1" applyAlignment="1">
      <alignment horizontal="center" vertical="center"/>
    </xf>
    <xf numFmtId="167" fontId="20" fillId="0" borderId="20" xfId="407" applyFont="1" applyBorder="1" applyAlignment="1">
      <alignment horizontal="center" vertical="center"/>
    </xf>
    <xf numFmtId="167" fontId="20" fillId="0" borderId="43" xfId="407" applyFont="1" applyBorder="1" applyAlignment="1">
      <alignment horizontal="center"/>
    </xf>
    <xf numFmtId="167" fontId="20" fillId="0" borderId="61" xfId="407" applyFont="1" applyBorder="1" applyAlignment="1">
      <alignment horizontal="center" vertical="center"/>
    </xf>
    <xf numFmtId="167" fontId="20" fillId="0" borderId="37" xfId="407" applyFont="1" applyBorder="1" applyAlignment="1">
      <alignment horizontal="center" vertical="center"/>
    </xf>
    <xf numFmtId="0" fontId="27" fillId="0" borderId="0" xfId="0" applyFont="1" applyAlignment="1">
      <alignment horizontal="left" vertical="center"/>
    </xf>
    <xf numFmtId="0" fontId="33" fillId="24" borderId="0" xfId="0" applyFont="1" applyFill="1" applyAlignment="1">
      <alignment horizontal="center" vertical="center"/>
    </xf>
    <xf numFmtId="0" fontId="35" fillId="24" borderId="0" xfId="0" applyFont="1" applyFill="1" applyAlignment="1">
      <alignment horizontal="center" vertical="center"/>
    </xf>
    <xf numFmtId="0" fontId="20" fillId="0" borderId="18" xfId="337" applyFont="1" applyBorder="1" applyAlignment="1">
      <alignment horizontal="center" vertical="center"/>
      <protection/>
    </xf>
    <xf numFmtId="0" fontId="20" fillId="0" borderId="19" xfId="337" applyFont="1" applyBorder="1" applyAlignment="1">
      <alignment horizontal="center" vertical="center"/>
      <protection/>
    </xf>
    <xf numFmtId="0" fontId="20" fillId="0" borderId="42" xfId="337" applyFont="1" applyBorder="1" applyAlignment="1">
      <alignment horizontal="center" vertical="center"/>
      <protection/>
    </xf>
    <xf numFmtId="0" fontId="20" fillId="0" borderId="43" xfId="337" applyFont="1" applyBorder="1" applyAlignment="1">
      <alignment horizontal="center" vertical="center" wrapText="1"/>
      <protection/>
    </xf>
    <xf numFmtId="0" fontId="20" fillId="0" borderId="0" xfId="337" applyFont="1" applyAlignment="1">
      <alignment horizontal="center" vertical="center" wrapText="1"/>
      <protection/>
    </xf>
    <xf numFmtId="0" fontId="20" fillId="0" borderId="60" xfId="337" applyFont="1" applyBorder="1" applyAlignment="1">
      <alignment horizontal="center" vertical="center" wrapText="1"/>
      <protection/>
    </xf>
    <xf numFmtId="9" fontId="20" fillId="0" borderId="43" xfId="356" applyFont="1" applyBorder="1" applyAlignment="1">
      <alignment horizontal="center" vertical="center"/>
    </xf>
    <xf numFmtId="9" fontId="20" fillId="0" borderId="0" xfId="356" applyFont="1" applyAlignment="1">
      <alignment horizontal="center" vertical="center"/>
    </xf>
    <xf numFmtId="9" fontId="20" fillId="0" borderId="60" xfId="356" applyFont="1" applyBorder="1" applyAlignment="1">
      <alignment horizontal="center" vertical="center"/>
    </xf>
    <xf numFmtId="168" fontId="20" fillId="0" borderId="62" xfId="227" applyNumberFormat="1" applyFont="1" applyBorder="1" applyAlignment="1">
      <alignment horizontal="center"/>
    </xf>
    <xf numFmtId="167" fontId="20" fillId="0" borderId="61" xfId="407" applyFont="1" applyBorder="1" applyAlignment="1">
      <alignment horizontal="center"/>
    </xf>
    <xf numFmtId="167" fontId="20" fillId="0" borderId="62" xfId="407" applyFont="1" applyBorder="1" applyAlignment="1">
      <alignment horizontal="center" vertical="center"/>
    </xf>
    <xf numFmtId="167" fontId="20" fillId="0" borderId="43" xfId="407" applyFont="1" applyBorder="1" applyAlignment="1">
      <alignment horizontal="center" vertical="center"/>
    </xf>
    <xf numFmtId="167" fontId="20" fillId="0" borderId="63" xfId="407" applyFont="1" applyBorder="1" applyAlignment="1">
      <alignment horizontal="center" vertical="center"/>
    </xf>
    <xf numFmtId="167" fontId="20" fillId="0" borderId="21" xfId="407" applyFont="1" applyBorder="1" applyAlignment="1">
      <alignment horizontal="center" vertical="center"/>
    </xf>
    <xf numFmtId="168" fontId="20" fillId="0" borderId="63" xfId="227" applyNumberFormat="1" applyFont="1" applyBorder="1" applyAlignment="1">
      <alignment horizontal="center"/>
    </xf>
    <xf numFmtId="167" fontId="20" fillId="0" borderId="37" xfId="407" applyFont="1" applyBorder="1" applyAlignment="1">
      <alignment horizontal="center"/>
    </xf>
    <xf numFmtId="167" fontId="20" fillId="0" borderId="21" xfId="407" applyFont="1" applyBorder="1" applyAlignment="1">
      <alignment horizontal="center"/>
    </xf>
    <xf numFmtId="168" fontId="20" fillId="0" borderId="18" xfId="227" applyNumberFormat="1" applyFont="1" applyBorder="1" applyAlignment="1">
      <alignment horizontal="center" vertical="center"/>
    </xf>
    <xf numFmtId="168" fontId="20" fillId="0" borderId="20" xfId="227" applyNumberFormat="1" applyFont="1" applyBorder="1" applyAlignment="1">
      <alignment horizontal="center" vertical="center"/>
    </xf>
    <xf numFmtId="167" fontId="20" fillId="0" borderId="47" xfId="407" applyFont="1" applyBorder="1" applyAlignment="1">
      <alignment horizontal="center" vertical="center"/>
    </xf>
    <xf numFmtId="167" fontId="20" fillId="0" borderId="36" xfId="407" applyFont="1" applyBorder="1" applyAlignment="1">
      <alignment horizontal="center" vertical="center"/>
    </xf>
    <xf numFmtId="167" fontId="20" fillId="0" borderId="39" xfId="407" applyFont="1" applyBorder="1" applyAlignment="1">
      <alignment horizontal="center" vertical="center"/>
    </xf>
    <xf numFmtId="168" fontId="20" fillId="0" borderId="45" xfId="227" applyNumberFormat="1" applyFont="1" applyBorder="1" applyAlignment="1">
      <alignment horizontal="center"/>
    </xf>
    <xf numFmtId="167" fontId="20" fillId="0" borderId="64" xfId="407" applyFont="1" applyBorder="1" applyAlignment="1">
      <alignment horizontal="center"/>
    </xf>
    <xf numFmtId="167" fontId="20" fillId="0" borderId="45" xfId="407" applyFont="1" applyBorder="1" applyAlignment="1">
      <alignment horizontal="center"/>
    </xf>
    <xf numFmtId="168" fontId="20" fillId="0" borderId="11" xfId="227" applyNumberFormat="1" applyFont="1" applyBorder="1" applyAlignment="1">
      <alignment horizontal="center" vertical="center"/>
    </xf>
    <xf numFmtId="168" fontId="20" fillId="0" borderId="38" xfId="227" applyNumberFormat="1" applyFont="1" applyBorder="1" applyAlignment="1">
      <alignment horizontal="center" vertical="center"/>
    </xf>
    <xf numFmtId="167" fontId="20" fillId="0" borderId="11" xfId="407" applyFont="1" applyBorder="1" applyAlignment="1">
      <alignment horizontal="center" vertical="center"/>
    </xf>
    <xf numFmtId="167" fontId="20" fillId="0" borderId="38" xfId="407" applyFont="1" applyBorder="1" applyAlignment="1">
      <alignment horizontal="center" vertical="center"/>
    </xf>
    <xf numFmtId="167" fontId="20" fillId="0" borderId="58" xfId="407" applyFont="1" applyBorder="1" applyAlignment="1">
      <alignment horizontal="center" vertical="center"/>
    </xf>
    <xf numFmtId="167" fontId="20" fillId="0" borderId="59" xfId="407" applyFont="1" applyBorder="1" applyAlignment="1">
      <alignment horizontal="center" vertical="center"/>
    </xf>
    <xf numFmtId="167" fontId="20" fillId="0" borderId="45" xfId="407" applyFont="1" applyBorder="1" applyAlignment="1">
      <alignment horizontal="center" vertical="center"/>
    </xf>
    <xf numFmtId="167" fontId="20" fillId="0" borderId="64" xfId="407" applyFont="1" applyBorder="1" applyAlignment="1">
      <alignment horizontal="center" vertical="center"/>
    </xf>
    <xf numFmtId="0" fontId="20" fillId="0" borderId="57" xfId="337" applyFont="1" applyBorder="1" applyAlignment="1">
      <alignment horizontal="center" vertical="center"/>
      <protection/>
    </xf>
    <xf numFmtId="0" fontId="20" fillId="0" borderId="35" xfId="337" applyFont="1" applyBorder="1" applyAlignment="1">
      <alignment horizontal="center" vertical="center"/>
      <protection/>
    </xf>
    <xf numFmtId="0" fontId="20" fillId="0" borderId="44" xfId="337" applyFont="1" applyBorder="1" applyAlignment="1">
      <alignment horizontal="center" vertical="center"/>
      <protection/>
    </xf>
    <xf numFmtId="0" fontId="20" fillId="0" borderId="34" xfId="337" applyFont="1" applyBorder="1" applyAlignment="1">
      <alignment horizontal="center" vertical="center" wrapText="1"/>
      <protection/>
    </xf>
    <xf numFmtId="0" fontId="20" fillId="0" borderId="12" xfId="337" applyFont="1" applyBorder="1" applyAlignment="1">
      <alignment horizontal="center" vertical="center" wrapText="1"/>
      <protection/>
    </xf>
    <xf numFmtId="0" fontId="20" fillId="0" borderId="38" xfId="337" applyFont="1" applyBorder="1" applyAlignment="1">
      <alignment horizontal="center" vertical="center" wrapText="1"/>
      <protection/>
    </xf>
    <xf numFmtId="9" fontId="20" fillId="0" borderId="34" xfId="356" applyFont="1" applyBorder="1" applyAlignment="1">
      <alignment horizontal="center" vertical="center"/>
    </xf>
    <xf numFmtId="9" fontId="20" fillId="0" borderId="12" xfId="356" applyFont="1" applyBorder="1" applyAlignment="1">
      <alignment horizontal="center" vertical="center"/>
    </xf>
    <xf numFmtId="9" fontId="20" fillId="0" borderId="38" xfId="356" applyFont="1" applyBorder="1" applyAlignment="1">
      <alignment horizontal="center" vertical="center"/>
    </xf>
    <xf numFmtId="168" fontId="20" fillId="0" borderId="58" xfId="227" applyNumberFormat="1" applyFont="1" applyBorder="1" applyAlignment="1">
      <alignment horizontal="center"/>
    </xf>
    <xf numFmtId="167" fontId="20" fillId="0" borderId="59" xfId="407" applyFont="1" applyBorder="1" applyAlignment="1">
      <alignment horizontal="center"/>
    </xf>
    <xf numFmtId="167" fontId="20" fillId="0" borderId="58" xfId="407" applyFont="1" applyBorder="1" applyAlignment="1">
      <alignment horizontal="center"/>
    </xf>
    <xf numFmtId="0" fontId="33" fillId="0" borderId="0" xfId="0" applyFont="1" applyAlignment="1">
      <alignment horizontal="center" vertical="center"/>
    </xf>
    <xf numFmtId="0" fontId="58" fillId="0" borderId="60" xfId="0" applyFont="1" applyBorder="1" applyAlignment="1">
      <alignment horizontal="center" vertical="center"/>
    </xf>
    <xf numFmtId="0" fontId="35" fillId="0" borderId="60" xfId="0" applyFont="1" applyBorder="1" applyAlignment="1">
      <alignment horizontal="center" vertical="center"/>
    </xf>
    <xf numFmtId="0" fontId="20" fillId="0" borderId="62" xfId="337" applyFont="1" applyBorder="1" applyAlignment="1">
      <alignment horizontal="center" vertical="center"/>
      <protection/>
    </xf>
    <xf numFmtId="0" fontId="20" fillId="0" borderId="55" xfId="337" applyFont="1" applyBorder="1" applyAlignment="1">
      <alignment horizontal="center" vertical="center"/>
      <protection/>
    </xf>
    <xf numFmtId="0" fontId="20" fillId="0" borderId="63" xfId="337" applyFont="1" applyBorder="1" applyAlignment="1">
      <alignment horizontal="center" vertical="center"/>
      <protection/>
    </xf>
    <xf numFmtId="0" fontId="20" fillId="0" borderId="18" xfId="337" applyFont="1" applyBorder="1" applyAlignment="1">
      <alignment horizontal="center" vertical="center" wrapText="1"/>
      <protection/>
    </xf>
    <xf numFmtId="0" fontId="20" fillId="0" borderId="19" xfId="337" applyFont="1" applyBorder="1" applyAlignment="1">
      <alignment horizontal="center" vertical="center" wrapText="1"/>
      <protection/>
    </xf>
    <xf numFmtId="0" fontId="20" fillId="0" borderId="20" xfId="337" applyFont="1" applyBorder="1" applyAlignment="1">
      <alignment horizontal="center" vertical="center" wrapText="1"/>
      <protection/>
    </xf>
    <xf numFmtId="9" fontId="20" fillId="0" borderId="18" xfId="356" applyFont="1" applyBorder="1" applyAlignment="1">
      <alignment horizontal="center" vertical="center"/>
    </xf>
    <xf numFmtId="9" fontId="20" fillId="0" borderId="19" xfId="356" applyFont="1" applyBorder="1" applyAlignment="1">
      <alignment horizontal="center" vertical="center"/>
    </xf>
    <xf numFmtId="9" fontId="20" fillId="0" borderId="20" xfId="356" applyFont="1" applyBorder="1" applyAlignment="1">
      <alignment horizontal="center" vertical="center"/>
    </xf>
    <xf numFmtId="167" fontId="20" fillId="0" borderId="0" xfId="407" applyFont="1" applyAlignment="1">
      <alignment horizontal="center" vertical="center"/>
    </xf>
    <xf numFmtId="167" fontId="20" fillId="0" borderId="65" xfId="407" applyFont="1" applyBorder="1" applyAlignment="1">
      <alignment horizontal="center" vertical="center"/>
    </xf>
    <xf numFmtId="167" fontId="20" fillId="0" borderId="63" xfId="407" applyFont="1" applyBorder="1" applyAlignment="1">
      <alignment horizontal="center"/>
    </xf>
    <xf numFmtId="168" fontId="20" fillId="0" borderId="0" xfId="227" applyNumberFormat="1" applyFont="1" applyAlignment="1">
      <alignment horizontal="center" vertical="center"/>
    </xf>
    <xf numFmtId="168" fontId="20" fillId="0" borderId="21" xfId="227" applyNumberFormat="1" applyFont="1" applyBorder="1" applyAlignment="1">
      <alignment horizontal="center" vertical="center"/>
    </xf>
    <xf numFmtId="167" fontId="20" fillId="0" borderId="62" xfId="407" applyFont="1" applyBorder="1" applyAlignment="1">
      <alignment horizontal="center"/>
    </xf>
    <xf numFmtId="0" fontId="19" fillId="0" borderId="0" xfId="322" applyFont="1" applyAlignment="1">
      <alignment horizontal="left" vertical="center" wrapText="1"/>
      <protection/>
    </xf>
    <xf numFmtId="0" fontId="35" fillId="24" borderId="21" xfId="0" applyFont="1" applyFill="1" applyBorder="1" applyAlignment="1">
      <alignment horizontal="center" vertical="center"/>
    </xf>
    <xf numFmtId="0" fontId="27" fillId="0" borderId="0" xfId="0" applyFont="1" applyAlignment="1">
      <alignment horizontal="center" vertical="center"/>
    </xf>
  </cellXfs>
  <cellStyles count="397">
    <cellStyle name="Normal" xfId="0"/>
    <cellStyle name="20% - Accent1 2" xfId="15"/>
    <cellStyle name="20% - Accent1 3" xfId="16"/>
    <cellStyle name="20% - Accent1 4" xfId="17"/>
    <cellStyle name="20% - Accent1 4 2" xfId="18"/>
    <cellStyle name="20% - Accent1 5" xfId="19"/>
    <cellStyle name="20% - Accent1 6" xfId="20"/>
    <cellStyle name="20% - Accent1 7" xfId="21"/>
    <cellStyle name="20% - Accent2 2" xfId="22"/>
    <cellStyle name="20% - Accent2 3" xfId="23"/>
    <cellStyle name="20% - Accent2 4" xfId="24"/>
    <cellStyle name="20% - Accent2 4 2" xfId="25"/>
    <cellStyle name="20% - Accent2 5" xfId="26"/>
    <cellStyle name="20% - Accent2 6" xfId="27"/>
    <cellStyle name="20% - Accent2 7" xfId="28"/>
    <cellStyle name="20% - Accent3 2" xfId="29"/>
    <cellStyle name="20% - Accent3 3" xfId="30"/>
    <cellStyle name="20% - Accent3 4" xfId="31"/>
    <cellStyle name="20% - Accent3 4 2" xfId="32"/>
    <cellStyle name="20% - Accent3 5" xfId="33"/>
    <cellStyle name="20% - Accent3 6" xfId="34"/>
    <cellStyle name="20% - Accent3 7" xfId="35"/>
    <cellStyle name="20% - Accent4 2" xfId="36"/>
    <cellStyle name="20% - Accent4 3" xfId="37"/>
    <cellStyle name="20% - Accent4 4" xfId="38"/>
    <cellStyle name="20% - Accent4 4 2" xfId="39"/>
    <cellStyle name="20% - Accent4 5" xfId="40"/>
    <cellStyle name="20% - Accent4 6" xfId="41"/>
    <cellStyle name="20% - Accent4 7" xfId="42"/>
    <cellStyle name="20% - Accent5 2" xfId="43"/>
    <cellStyle name="20% - Accent5 3" xfId="44"/>
    <cellStyle name="20% - Accent5 4" xfId="45"/>
    <cellStyle name="20% - Accent5 4 2" xfId="46"/>
    <cellStyle name="20% - Accent5 5" xfId="47"/>
    <cellStyle name="20% - Accent5 6" xfId="48"/>
    <cellStyle name="20% - Accent5 7" xfId="49"/>
    <cellStyle name="20% - Accent6 2" xfId="50"/>
    <cellStyle name="20% - Accent6 3" xfId="51"/>
    <cellStyle name="20% - Accent6 4" xfId="52"/>
    <cellStyle name="20% - Accent6 4 2" xfId="53"/>
    <cellStyle name="20% - Accent6 5" xfId="54"/>
    <cellStyle name="20% - Accent6 6" xfId="55"/>
    <cellStyle name="20% - Accent6 7" xfId="56"/>
    <cellStyle name="20% — акцент1" xfId="57"/>
    <cellStyle name="20% — акцент2" xfId="58"/>
    <cellStyle name="20% — акцент3" xfId="59"/>
    <cellStyle name="20% — акцент4" xfId="60"/>
    <cellStyle name="20% — акцент5" xfId="61"/>
    <cellStyle name="20% — акцент6" xfId="62"/>
    <cellStyle name="40% - Accent1 2" xfId="63"/>
    <cellStyle name="40% - Accent1 3" xfId="64"/>
    <cellStyle name="40% - Accent1 4" xfId="65"/>
    <cellStyle name="40% - Accent1 4 2" xfId="66"/>
    <cellStyle name="40% - Accent1 5" xfId="67"/>
    <cellStyle name="40% - Accent1 6" xfId="68"/>
    <cellStyle name="40% - Accent1 7" xfId="69"/>
    <cellStyle name="40% - Accent2 2" xfId="70"/>
    <cellStyle name="40% - Accent2 3" xfId="71"/>
    <cellStyle name="40% - Accent2 4" xfId="72"/>
    <cellStyle name="40% - Accent2 4 2" xfId="73"/>
    <cellStyle name="40% - Accent2 5" xfId="74"/>
    <cellStyle name="40% - Accent2 6" xfId="75"/>
    <cellStyle name="40% - Accent2 7" xfId="76"/>
    <cellStyle name="40% - Accent3 2" xfId="77"/>
    <cellStyle name="40% - Accent3 3" xfId="78"/>
    <cellStyle name="40% - Accent3 4" xfId="79"/>
    <cellStyle name="40% - Accent3 4 2" xfId="80"/>
    <cellStyle name="40% - Accent3 5" xfId="81"/>
    <cellStyle name="40% - Accent3 6" xfId="82"/>
    <cellStyle name="40% - Accent3 7" xfId="83"/>
    <cellStyle name="40% - Accent4 2" xfId="84"/>
    <cellStyle name="40% - Accent4 3" xfId="85"/>
    <cellStyle name="40% - Accent4 4" xfId="86"/>
    <cellStyle name="40% - Accent4 4 2" xfId="87"/>
    <cellStyle name="40% - Accent4 5" xfId="88"/>
    <cellStyle name="40% - Accent4 6" xfId="89"/>
    <cellStyle name="40% - Accent4 7" xfId="90"/>
    <cellStyle name="40% - Accent5 2" xfId="91"/>
    <cellStyle name="40% - Accent5 3" xfId="92"/>
    <cellStyle name="40% - Accent5 4" xfId="93"/>
    <cellStyle name="40% - Accent5 4 2" xfId="94"/>
    <cellStyle name="40% - Accent5 5" xfId="95"/>
    <cellStyle name="40% - Accent5 6" xfId="96"/>
    <cellStyle name="40% - Accent5 7" xfId="97"/>
    <cellStyle name="40% - Accent6 2" xfId="98"/>
    <cellStyle name="40% - Accent6 3" xfId="99"/>
    <cellStyle name="40% - Accent6 4" xfId="100"/>
    <cellStyle name="40% - Accent6 4 2" xfId="101"/>
    <cellStyle name="40% - Accent6 5" xfId="102"/>
    <cellStyle name="40% - Accent6 6" xfId="103"/>
    <cellStyle name="40% - Accent6 7" xfId="104"/>
    <cellStyle name="40% — акцент1" xfId="105"/>
    <cellStyle name="40% — акцент2" xfId="106"/>
    <cellStyle name="40% — акцент3" xfId="107"/>
    <cellStyle name="40% — акцент4" xfId="108"/>
    <cellStyle name="40% — акцент5" xfId="109"/>
    <cellStyle name="40% — акцент6" xfId="110"/>
    <cellStyle name="60% - Accent1 2" xfId="111"/>
    <cellStyle name="60% - Accent1 3" xfId="112"/>
    <cellStyle name="60% - Accent1 4" xfId="113"/>
    <cellStyle name="60% - Accent1 4 2" xfId="114"/>
    <cellStyle name="60% - Accent1 5" xfId="115"/>
    <cellStyle name="60% - Accent1 6" xfId="116"/>
    <cellStyle name="60% - Accent1 7" xfId="117"/>
    <cellStyle name="60% - Accent2 2" xfId="118"/>
    <cellStyle name="60% - Accent2 3" xfId="119"/>
    <cellStyle name="60% - Accent2 4" xfId="120"/>
    <cellStyle name="60% - Accent2 4 2" xfId="121"/>
    <cellStyle name="60% - Accent2 5" xfId="122"/>
    <cellStyle name="60% - Accent2 6" xfId="123"/>
    <cellStyle name="60% - Accent2 7" xfId="124"/>
    <cellStyle name="60% - Accent3 2" xfId="125"/>
    <cellStyle name="60% - Accent3 3" xfId="126"/>
    <cellStyle name="60% - Accent3 4" xfId="127"/>
    <cellStyle name="60% - Accent3 4 2" xfId="128"/>
    <cellStyle name="60% - Accent3 5" xfId="129"/>
    <cellStyle name="60% - Accent3 6" xfId="130"/>
    <cellStyle name="60% - Accent3 7" xfId="131"/>
    <cellStyle name="60% - Accent4 2" xfId="132"/>
    <cellStyle name="60% - Accent4 3" xfId="133"/>
    <cellStyle name="60% - Accent4 4" xfId="134"/>
    <cellStyle name="60% - Accent4 4 2" xfId="135"/>
    <cellStyle name="60% - Accent4 5" xfId="136"/>
    <cellStyle name="60% - Accent4 6" xfId="137"/>
    <cellStyle name="60% - Accent4 7" xfId="138"/>
    <cellStyle name="60% - Accent5 2" xfId="139"/>
    <cellStyle name="60% - Accent5 3" xfId="140"/>
    <cellStyle name="60% - Accent5 4" xfId="141"/>
    <cellStyle name="60% - Accent5 4 2" xfId="142"/>
    <cellStyle name="60% - Accent5 5" xfId="143"/>
    <cellStyle name="60% - Accent5 6" xfId="144"/>
    <cellStyle name="60% - Accent5 7" xfId="145"/>
    <cellStyle name="60% - Accent6 2" xfId="146"/>
    <cellStyle name="60% - Accent6 3" xfId="147"/>
    <cellStyle name="60% - Accent6 4" xfId="148"/>
    <cellStyle name="60% - Accent6 4 2" xfId="149"/>
    <cellStyle name="60% - Accent6 5" xfId="150"/>
    <cellStyle name="60% - Accent6 6" xfId="151"/>
    <cellStyle name="60% - Accent6 7" xfId="152"/>
    <cellStyle name="60% — акцент1" xfId="153"/>
    <cellStyle name="60% — акцент2" xfId="154"/>
    <cellStyle name="60% — акцент3" xfId="155"/>
    <cellStyle name="60% — акцент4" xfId="156"/>
    <cellStyle name="60% — акцент5" xfId="157"/>
    <cellStyle name="60% — акцент6" xfId="158"/>
    <cellStyle name="Accent1 2" xfId="159"/>
    <cellStyle name="Accent1 3" xfId="160"/>
    <cellStyle name="Accent1 4" xfId="161"/>
    <cellStyle name="Accent1 4 2" xfId="162"/>
    <cellStyle name="Accent1 5" xfId="163"/>
    <cellStyle name="Accent1 6" xfId="164"/>
    <cellStyle name="Accent1 7" xfId="165"/>
    <cellStyle name="Accent2 2" xfId="166"/>
    <cellStyle name="Accent2 3" xfId="167"/>
    <cellStyle name="Accent2 4" xfId="168"/>
    <cellStyle name="Accent2 4 2" xfId="169"/>
    <cellStyle name="Accent2 5" xfId="170"/>
    <cellStyle name="Accent2 6" xfId="171"/>
    <cellStyle name="Accent2 7" xfId="172"/>
    <cellStyle name="Accent3 2" xfId="173"/>
    <cellStyle name="Accent3 3" xfId="174"/>
    <cellStyle name="Accent3 4" xfId="175"/>
    <cellStyle name="Accent3 4 2" xfId="176"/>
    <cellStyle name="Accent3 5" xfId="177"/>
    <cellStyle name="Accent3 6" xfId="178"/>
    <cellStyle name="Accent3 7" xfId="179"/>
    <cellStyle name="Accent4 2" xfId="180"/>
    <cellStyle name="Accent4 3" xfId="181"/>
    <cellStyle name="Accent4 4" xfId="182"/>
    <cellStyle name="Accent4 4 2" xfId="183"/>
    <cellStyle name="Accent4 5" xfId="184"/>
    <cellStyle name="Accent4 6" xfId="185"/>
    <cellStyle name="Accent4 7" xfId="186"/>
    <cellStyle name="Accent5 2" xfId="187"/>
    <cellStyle name="Accent5 3" xfId="188"/>
    <cellStyle name="Accent5 4" xfId="189"/>
    <cellStyle name="Accent5 4 2" xfId="190"/>
    <cellStyle name="Accent5 5" xfId="191"/>
    <cellStyle name="Accent5 6" xfId="192"/>
    <cellStyle name="Accent5 7" xfId="193"/>
    <cellStyle name="Accent6 2" xfId="194"/>
    <cellStyle name="Accent6 3" xfId="195"/>
    <cellStyle name="Accent6 4" xfId="196"/>
    <cellStyle name="Accent6 4 2" xfId="197"/>
    <cellStyle name="Accent6 5" xfId="198"/>
    <cellStyle name="Accent6 6" xfId="199"/>
    <cellStyle name="Accent6 7" xfId="200"/>
    <cellStyle name="Bad 2" xfId="201"/>
    <cellStyle name="Bad 3" xfId="202"/>
    <cellStyle name="Bad 4" xfId="203"/>
    <cellStyle name="Bad 4 2" xfId="204"/>
    <cellStyle name="Bad 5" xfId="205"/>
    <cellStyle name="Bad 6" xfId="206"/>
    <cellStyle name="Bad 7" xfId="207"/>
    <cellStyle name="Calculation 2" xfId="208"/>
    <cellStyle name="Calculation 3" xfId="209"/>
    <cellStyle name="Calculation 4" xfId="210"/>
    <cellStyle name="Calculation 4 2" xfId="211"/>
    <cellStyle name="Calculation 4_SAN2009-IIIxlsx" xfId="212"/>
    <cellStyle name="Calculation 5" xfId="213"/>
    <cellStyle name="Calculation 6" xfId="214"/>
    <cellStyle name="Calculation 7" xfId="215"/>
    <cellStyle name="Check Cell 2" xfId="216"/>
    <cellStyle name="Check Cell 3" xfId="217"/>
    <cellStyle name="Check Cell 4" xfId="218"/>
    <cellStyle name="Check Cell 4 2" xfId="219"/>
    <cellStyle name="Check Cell 4_SAN2009-IIIxlsx" xfId="220"/>
    <cellStyle name="Check Cell 5" xfId="221"/>
    <cellStyle name="Check Cell 6" xfId="222"/>
    <cellStyle name="Check Cell 7" xfId="223"/>
    <cellStyle name="Comma 10" xfId="224"/>
    <cellStyle name="Comma 2" xfId="225"/>
    <cellStyle name="Comma 2 2" xfId="226"/>
    <cellStyle name="Comma 3" xfId="227"/>
    <cellStyle name="Comma 3 2" xfId="228"/>
    <cellStyle name="Comma 4" xfId="229"/>
    <cellStyle name="Comma 5" xfId="230"/>
    <cellStyle name="Comma 6" xfId="231"/>
    <cellStyle name="Currency 2" xfId="232"/>
    <cellStyle name="Explanatory Text 2" xfId="233"/>
    <cellStyle name="Explanatory Text 3" xfId="234"/>
    <cellStyle name="Explanatory Text 4" xfId="235"/>
    <cellStyle name="Explanatory Text 4 2" xfId="236"/>
    <cellStyle name="Explanatory Text 5" xfId="237"/>
    <cellStyle name="Explanatory Text 6" xfId="238"/>
    <cellStyle name="Explanatory Text 7" xfId="239"/>
    <cellStyle name="Good 2" xfId="240"/>
    <cellStyle name="Good 3" xfId="241"/>
    <cellStyle name="Good 4" xfId="242"/>
    <cellStyle name="Good 4 2" xfId="243"/>
    <cellStyle name="Good 5" xfId="244"/>
    <cellStyle name="Good 6" xfId="245"/>
    <cellStyle name="Good 7" xfId="246"/>
    <cellStyle name="Heading 1 2" xfId="247"/>
    <cellStyle name="Heading 1 3" xfId="248"/>
    <cellStyle name="Heading 1 4" xfId="249"/>
    <cellStyle name="Heading 1 4 2" xfId="250"/>
    <cellStyle name="Heading 1 4_SAN2009-IIIxlsx" xfId="251"/>
    <cellStyle name="Heading 1 5" xfId="252"/>
    <cellStyle name="Heading 1 6" xfId="253"/>
    <cellStyle name="Heading 1 7" xfId="254"/>
    <cellStyle name="Heading 2 2" xfId="255"/>
    <cellStyle name="Heading 2 3" xfId="256"/>
    <cellStyle name="Heading 2 4" xfId="257"/>
    <cellStyle name="Heading 2 4 2" xfId="258"/>
    <cellStyle name="Heading 2 4_SAN2009-IIIxlsx" xfId="259"/>
    <cellStyle name="Heading 2 5" xfId="260"/>
    <cellStyle name="Heading 2 6" xfId="261"/>
    <cellStyle name="Heading 2 7" xfId="262"/>
    <cellStyle name="Heading 3 2" xfId="263"/>
    <cellStyle name="Heading 3 3" xfId="264"/>
    <cellStyle name="Heading 3 4" xfId="265"/>
    <cellStyle name="Heading 3 4 2" xfId="266"/>
    <cellStyle name="Heading 3 4_SAN2009-IIIxlsx" xfId="267"/>
    <cellStyle name="Heading 3 5" xfId="268"/>
    <cellStyle name="Heading 3 6" xfId="269"/>
    <cellStyle name="Heading 3 7" xfId="270"/>
    <cellStyle name="Heading 4 2" xfId="271"/>
    <cellStyle name="Heading 4 3" xfId="272"/>
    <cellStyle name="Heading 4 4" xfId="273"/>
    <cellStyle name="Heading 4 4 2" xfId="274"/>
    <cellStyle name="Heading 4 5" xfId="275"/>
    <cellStyle name="Heading 4 6" xfId="276"/>
    <cellStyle name="Heading 4 7" xfId="277"/>
    <cellStyle name="Input 2" xfId="278"/>
    <cellStyle name="Input 3" xfId="279"/>
    <cellStyle name="Input 4" xfId="280"/>
    <cellStyle name="Input 4 2" xfId="281"/>
    <cellStyle name="Input 4_SAN2009-IIIxlsx" xfId="282"/>
    <cellStyle name="Input 5" xfId="283"/>
    <cellStyle name="Input 6" xfId="284"/>
    <cellStyle name="Input 7" xfId="285"/>
    <cellStyle name="Linked Cell 2" xfId="286"/>
    <cellStyle name="Linked Cell 3" xfId="287"/>
    <cellStyle name="Linked Cell 4" xfId="288"/>
    <cellStyle name="Linked Cell 4 2" xfId="289"/>
    <cellStyle name="Linked Cell 4_SAN2009-IIIxlsx" xfId="290"/>
    <cellStyle name="Linked Cell 5" xfId="291"/>
    <cellStyle name="Linked Cell 6" xfId="292"/>
    <cellStyle name="Linked Cell 7" xfId="293"/>
    <cellStyle name="Neutral 2" xfId="294"/>
    <cellStyle name="Neutral 3" xfId="295"/>
    <cellStyle name="Neutral 4" xfId="296"/>
    <cellStyle name="Neutral 4 2" xfId="297"/>
    <cellStyle name="Neutral 5" xfId="298"/>
    <cellStyle name="Neutral 6" xfId="299"/>
    <cellStyle name="Neutral 7" xfId="300"/>
    <cellStyle name="Normal 10" xfId="301"/>
    <cellStyle name="Normal 11" xfId="302"/>
    <cellStyle name="Normal 12" xfId="303"/>
    <cellStyle name="Normal 13" xfId="304"/>
    <cellStyle name="Normal 14" xfId="305"/>
    <cellStyle name="Normal 15" xfId="306"/>
    <cellStyle name="Normal 2" xfId="307"/>
    <cellStyle name="Normal 2 2" xfId="308"/>
    <cellStyle name="Normal 2 2 2" xfId="309"/>
    <cellStyle name="Normal 2 2 3" xfId="310"/>
    <cellStyle name="Normal 2 2 4" xfId="311"/>
    <cellStyle name="Normal 2 2 5" xfId="312"/>
    <cellStyle name="Normal 2 2_samsheneblo 2009-II" xfId="313"/>
    <cellStyle name="Normal 2 3" xfId="314"/>
    <cellStyle name="Normal 2 4" xfId="315"/>
    <cellStyle name="Normal 2 5" xfId="316"/>
    <cellStyle name="Normal 2 6" xfId="317"/>
    <cellStyle name="Normal 2 7" xfId="318"/>
    <cellStyle name="Normal 2_samseneblo - 2009" xfId="319"/>
    <cellStyle name="Normal 26" xfId="320"/>
    <cellStyle name="Normal 27" xfId="321"/>
    <cellStyle name="Normal 3" xfId="322"/>
    <cellStyle name="Normal 3 2" xfId="323"/>
    <cellStyle name="Normal 3 3" xfId="324"/>
    <cellStyle name="Normal 31" xfId="325"/>
    <cellStyle name="Normal 4" xfId="326"/>
    <cellStyle name="Normal 4 2" xfId="327"/>
    <cellStyle name="Normal 5" xfId="328"/>
    <cellStyle name="Normal 6" xfId="329"/>
    <cellStyle name="Normal 7" xfId="330"/>
    <cellStyle name="Normal 8" xfId="331"/>
    <cellStyle name="Normal 8 2" xfId="332"/>
    <cellStyle name="Normal 9" xfId="333"/>
    <cellStyle name="Normal 9 2" xfId="334"/>
    <cellStyle name="Normal 9 2 2" xfId="335"/>
    <cellStyle name="Normal_1 axali Fasebi" xfId="336"/>
    <cellStyle name="Normal_gare wyalsadfenigagarini 2_SMSH2008-IIkv ." xfId="337"/>
    <cellStyle name="Note 2" xfId="338"/>
    <cellStyle name="Note 3" xfId="339"/>
    <cellStyle name="Note 4" xfId="340"/>
    <cellStyle name="Note 4 2" xfId="341"/>
    <cellStyle name="Note 4_SAN2009-IIIxlsx" xfId="342"/>
    <cellStyle name="Note 5" xfId="343"/>
    <cellStyle name="Note 6" xfId="344"/>
    <cellStyle name="Note 7" xfId="345"/>
    <cellStyle name="Output 2" xfId="346"/>
    <cellStyle name="Output 3" xfId="347"/>
    <cellStyle name="Output 4" xfId="348"/>
    <cellStyle name="Output 4 2" xfId="349"/>
    <cellStyle name="Output 4_SAN2009-IIIxlsx" xfId="350"/>
    <cellStyle name="Output 5" xfId="351"/>
    <cellStyle name="Output 6" xfId="352"/>
    <cellStyle name="Output 7" xfId="353"/>
    <cellStyle name="Percent 2" xfId="354"/>
    <cellStyle name="Percent 2 2" xfId="355"/>
    <cellStyle name="Percent 3" xfId="356"/>
    <cellStyle name="Style 1" xfId="357"/>
    <cellStyle name="Title 2" xfId="358"/>
    <cellStyle name="Title 3" xfId="359"/>
    <cellStyle name="Title 4" xfId="360"/>
    <cellStyle name="Title 4 2" xfId="361"/>
    <cellStyle name="Title 5" xfId="362"/>
    <cellStyle name="Title 6" xfId="363"/>
    <cellStyle name="Title 7" xfId="364"/>
    <cellStyle name="Total 2" xfId="365"/>
    <cellStyle name="Total 3" xfId="366"/>
    <cellStyle name="Total 4" xfId="367"/>
    <cellStyle name="Total 4 2" xfId="368"/>
    <cellStyle name="Total 4_SAN2009-IIIxlsx" xfId="369"/>
    <cellStyle name="Total 5" xfId="370"/>
    <cellStyle name="Total 6" xfId="371"/>
    <cellStyle name="Total 7" xfId="372"/>
    <cellStyle name="Warning Text 2" xfId="373"/>
    <cellStyle name="Warning Text 3" xfId="374"/>
    <cellStyle name="Warning Text 4" xfId="375"/>
    <cellStyle name="Warning Text 4 2" xfId="376"/>
    <cellStyle name="Warning Text 5" xfId="377"/>
    <cellStyle name="Warning Text 6" xfId="378"/>
    <cellStyle name="Warning Text 7" xfId="379"/>
    <cellStyle name="Акцент1" xfId="380"/>
    <cellStyle name="Акцент2" xfId="381"/>
    <cellStyle name="Акцент3" xfId="382"/>
    <cellStyle name="Акцент4" xfId="383"/>
    <cellStyle name="Акцент5" xfId="384"/>
    <cellStyle name="Акцент6" xfId="385"/>
    <cellStyle name="Ввод " xfId="386"/>
    <cellStyle name="Вывод" xfId="387"/>
    <cellStyle name="Вычисление" xfId="388"/>
    <cellStyle name="Hyperlink" xfId="389"/>
    <cellStyle name="Currency" xfId="390"/>
    <cellStyle name="Currency [0]" xfId="391"/>
    <cellStyle name="Заголовок 1" xfId="392"/>
    <cellStyle name="Заголовок 2" xfId="393"/>
    <cellStyle name="Заголовок 3" xfId="394"/>
    <cellStyle name="Заголовок 4" xfId="395"/>
    <cellStyle name="Итог" xfId="396"/>
    <cellStyle name="Контрольная ячейка" xfId="397"/>
    <cellStyle name="Название" xfId="398"/>
    <cellStyle name="Нейтральный" xfId="399"/>
    <cellStyle name="Followed Hyperlink" xfId="400"/>
    <cellStyle name="Плохой" xfId="401"/>
    <cellStyle name="Пояснение" xfId="402"/>
    <cellStyle name="Примечание" xfId="403"/>
    <cellStyle name="Percent" xfId="404"/>
    <cellStyle name="Связанная ячейка" xfId="405"/>
    <cellStyle name="Текст предупреждения" xfId="406"/>
    <cellStyle name="Comma" xfId="407"/>
    <cellStyle name="Comma [0]" xfId="408"/>
    <cellStyle name="Хороший" xfId="409"/>
    <cellStyle name="㼿㼿㼿㼿㼿㼿" xfId="41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M16"/>
  <sheetViews>
    <sheetView zoomScalePageLayoutView="0" workbookViewId="0" topLeftCell="A1">
      <selection activeCell="F8" sqref="F8"/>
    </sheetView>
  </sheetViews>
  <sheetFormatPr defaultColWidth="9.140625" defaultRowHeight="15"/>
  <cols>
    <col min="1" max="1" width="4.57421875" style="0" customWidth="1"/>
    <col min="2" max="2" width="6.8515625" style="0" customWidth="1"/>
    <col min="3" max="3" width="72.57421875" style="0" customWidth="1"/>
    <col min="4" max="4" width="30.00390625" style="0" customWidth="1"/>
    <col min="6" max="6" width="10.57421875" style="0" bestFit="1" customWidth="1"/>
  </cols>
  <sheetData>
    <row r="1" spans="1:13" ht="29.25" customHeight="1">
      <c r="A1" s="24"/>
      <c r="B1" s="638" t="s">
        <v>2</v>
      </c>
      <c r="C1" s="638"/>
      <c r="D1" s="555"/>
      <c r="E1" s="555"/>
      <c r="F1" s="555"/>
      <c r="G1" s="555"/>
      <c r="H1" s="555"/>
      <c r="I1" s="555"/>
      <c r="J1" s="555"/>
      <c r="K1" s="555"/>
      <c r="L1" s="555"/>
      <c r="M1" s="555"/>
    </row>
    <row r="2" spans="1:4" ht="20.25" customHeight="1">
      <c r="A2" s="73"/>
      <c r="B2" s="554"/>
      <c r="C2" s="639" t="s">
        <v>350</v>
      </c>
      <c r="D2" s="639"/>
    </row>
    <row r="3" spans="1:4" ht="34.5" customHeight="1">
      <c r="A3" s="73"/>
      <c r="B3" s="637" t="s">
        <v>351</v>
      </c>
      <c r="C3" s="637"/>
      <c r="D3" s="637"/>
    </row>
    <row r="4" spans="1:4" ht="15">
      <c r="A4" s="26"/>
      <c r="B4" s="74" t="s">
        <v>30</v>
      </c>
      <c r="C4" s="75" t="s">
        <v>87</v>
      </c>
      <c r="D4" s="565" t="s">
        <v>88</v>
      </c>
    </row>
    <row r="5" spans="1:13" s="82" customFormat="1" ht="19.5" customHeight="1">
      <c r="A5" s="81"/>
      <c r="B5" s="83">
        <v>1</v>
      </c>
      <c r="C5" s="179" t="s">
        <v>124</v>
      </c>
      <c r="D5" s="568">
        <f>შიდაწყალ!M64</f>
        <v>22846.610515196153</v>
      </c>
      <c r="E5" s="178"/>
      <c r="F5" s="573"/>
      <c r="G5" s="178"/>
      <c r="H5" s="178"/>
      <c r="I5" s="178"/>
      <c r="J5" s="178"/>
      <c r="K5" s="178"/>
      <c r="L5" s="178"/>
      <c r="M5" s="178"/>
    </row>
    <row r="6" spans="1:13" s="82" customFormat="1" ht="19.5" customHeight="1">
      <c r="A6" s="81"/>
      <c r="B6" s="83">
        <v>2</v>
      </c>
      <c r="C6" s="180" t="s">
        <v>97</v>
      </c>
      <c r="D6" s="567">
        <f>'შიდა კანალიზ.'!M92</f>
        <v>51093.89087208951</v>
      </c>
      <c r="E6" s="151"/>
      <c r="F6" s="572"/>
      <c r="G6" s="151"/>
      <c r="H6" s="151"/>
      <c r="I6" s="151"/>
      <c r="J6" s="151"/>
      <c r="K6" s="151"/>
      <c r="L6" s="151"/>
      <c r="M6" s="151"/>
    </row>
    <row r="7" spans="1:6" s="82" customFormat="1" ht="19.5" customHeight="1">
      <c r="A7" s="81"/>
      <c r="B7" s="83">
        <v>3</v>
      </c>
      <c r="C7" s="77" t="s">
        <v>89</v>
      </c>
      <c r="D7" s="569">
        <f>ვენტილაცია–კონდიცირება!M56</f>
        <v>277266.348840138</v>
      </c>
      <c r="F7" s="571"/>
    </row>
    <row r="8" spans="1:6" s="82" customFormat="1" ht="19.5" customHeight="1">
      <c r="A8" s="81"/>
      <c r="B8" s="83">
        <v>4</v>
      </c>
      <c r="C8" s="216" t="s">
        <v>166</v>
      </c>
      <c r="D8" s="570">
        <f>ელექტროობა!M101</f>
        <v>268125.22505645995</v>
      </c>
      <c r="F8" s="571"/>
    </row>
    <row r="9" spans="1:6" s="82" customFormat="1" ht="19.5" customHeight="1">
      <c r="A9" s="81"/>
      <c r="B9" s="83">
        <v>5</v>
      </c>
      <c r="C9" s="77" t="s">
        <v>1</v>
      </c>
      <c r="D9" s="569">
        <f>გათბობა!M65</f>
        <v>58258.23076305372</v>
      </c>
      <c r="F9" s="571"/>
    </row>
    <row r="10" spans="1:6" s="82" customFormat="1" ht="19.5" customHeight="1">
      <c r="A10" s="81"/>
      <c r="B10" s="83">
        <v>6</v>
      </c>
      <c r="C10" s="77" t="s">
        <v>167</v>
      </c>
      <c r="D10" s="239">
        <f>საქვაბე!M88</f>
        <v>444290.76663321606</v>
      </c>
      <c r="F10" s="571"/>
    </row>
    <row r="11" spans="1:6" s="82" customFormat="1" ht="19.5" customHeight="1">
      <c r="A11" s="81"/>
      <c r="B11" s="83">
        <v>7</v>
      </c>
      <c r="C11" s="77" t="s">
        <v>168</v>
      </c>
      <c r="D11" s="239">
        <f>სახანძრო!M49</f>
        <v>133722.802254587</v>
      </c>
      <c r="F11" s="571"/>
    </row>
    <row r="12" spans="1:6" s="82" customFormat="1" ht="19.5" customHeight="1">
      <c r="A12" s="81"/>
      <c r="B12" s="83">
        <v>8</v>
      </c>
      <c r="C12" s="52" t="s">
        <v>165</v>
      </c>
      <c r="D12" s="61"/>
      <c r="F12" s="571"/>
    </row>
    <row r="13" spans="1:6" s="82" customFormat="1" ht="19.5" customHeight="1" thickBot="1">
      <c r="A13" s="81"/>
      <c r="B13" s="83">
        <v>9</v>
      </c>
      <c r="C13" s="52" t="s">
        <v>321</v>
      </c>
      <c r="D13" s="61">
        <f>'სუსტი დენები'!M46</f>
        <v>97397.24189472002</v>
      </c>
      <c r="F13" s="571"/>
    </row>
    <row r="14" spans="1:4" s="82" customFormat="1" ht="19.5" customHeight="1" thickBot="1">
      <c r="A14" s="81"/>
      <c r="B14" s="469"/>
      <c r="C14" s="140" t="s">
        <v>260</v>
      </c>
      <c r="D14" s="574">
        <f>SUM(D5:D13)</f>
        <v>1353001.1168294605</v>
      </c>
    </row>
    <row r="15" spans="1:4" ht="15.75">
      <c r="A15" s="76"/>
      <c r="B15" s="76"/>
      <c r="C15" s="79"/>
      <c r="D15" s="566"/>
    </row>
    <row r="16" spans="1:4" ht="15">
      <c r="A16" s="76"/>
      <c r="B16" s="76"/>
      <c r="C16" s="80"/>
      <c r="D16" s="80"/>
    </row>
  </sheetData>
  <sheetProtection/>
  <mergeCells count="3">
    <mergeCell ref="B3:D3"/>
    <mergeCell ref="B1:C1"/>
    <mergeCell ref="C2:D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Q64"/>
  <sheetViews>
    <sheetView zoomScalePageLayoutView="0" workbookViewId="0" topLeftCell="A34">
      <selection activeCell="O52" sqref="O52"/>
    </sheetView>
  </sheetViews>
  <sheetFormatPr defaultColWidth="11.421875" defaultRowHeight="15"/>
  <cols>
    <col min="1" max="1" width="3.8515625" style="1" customWidth="1"/>
    <col min="2" max="2" width="7.57421875" style="1" customWidth="1"/>
    <col min="3" max="3" width="43.28125" style="1" customWidth="1"/>
    <col min="4" max="4" width="7.421875" style="1" customWidth="1"/>
    <col min="5" max="5" width="9.421875" style="1" customWidth="1"/>
    <col min="6" max="6" width="11.8515625" style="40" customWidth="1"/>
    <col min="7" max="7" width="11.00390625" style="40" bestFit="1" customWidth="1"/>
    <col min="8" max="8" width="12.57421875" style="40" customWidth="1"/>
    <col min="9" max="9" width="9.7109375" style="40" bestFit="1" customWidth="1"/>
    <col min="10" max="10" width="12.421875" style="40" customWidth="1"/>
    <col min="11" max="11" width="8.57421875" style="40" customWidth="1"/>
    <col min="12" max="12" width="10.7109375" style="40" customWidth="1"/>
    <col min="13" max="13" width="16.8515625" style="40" customWidth="1"/>
    <col min="14" max="14" width="11.421875" style="1" customWidth="1"/>
    <col min="15" max="15" width="15.57421875" style="1" bestFit="1" customWidth="1"/>
    <col min="16" max="16384" width="11.421875" style="1" customWidth="1"/>
  </cols>
  <sheetData>
    <row r="1" spans="1:13" s="17" customFormat="1" ht="27.75" customHeight="1">
      <c r="A1" s="24"/>
      <c r="B1" s="10"/>
      <c r="C1" s="8" t="s">
        <v>2</v>
      </c>
      <c r="D1" s="646" t="s">
        <v>90</v>
      </c>
      <c r="E1" s="646"/>
      <c r="F1" s="646"/>
      <c r="G1" s="646"/>
      <c r="H1" s="646"/>
      <c r="I1" s="646"/>
      <c r="J1" s="646"/>
      <c r="K1" s="646"/>
      <c r="L1" s="646"/>
      <c r="M1" s="646"/>
    </row>
    <row r="2" spans="1:13" s="17" customFormat="1" ht="27.75" customHeight="1">
      <c r="A2" s="647" t="s">
        <v>170</v>
      </c>
      <c r="B2" s="647"/>
      <c r="C2" s="647"/>
      <c r="D2" s="647"/>
      <c r="E2" s="647"/>
      <c r="F2" s="647"/>
      <c r="G2" s="647"/>
      <c r="H2" s="647"/>
      <c r="I2" s="647"/>
      <c r="J2" s="647"/>
      <c r="K2" s="647"/>
      <c r="L2" s="72"/>
      <c r="M2" s="72"/>
    </row>
    <row r="3" spans="1:11" ht="30.75" customHeight="1" thickBot="1">
      <c r="A3" s="648" t="s">
        <v>102</v>
      </c>
      <c r="B3" s="648"/>
      <c r="C3" s="648"/>
      <c r="D3" s="648"/>
      <c r="E3" s="648"/>
      <c r="F3" s="648"/>
      <c r="G3" s="648"/>
      <c r="H3" s="648"/>
      <c r="I3" s="648"/>
      <c r="J3" s="648"/>
      <c r="K3" s="648"/>
    </row>
    <row r="4" spans="1:15" ht="13.5">
      <c r="A4" s="649" t="s">
        <v>30</v>
      </c>
      <c r="B4" s="652" t="s">
        <v>4</v>
      </c>
      <c r="C4" s="94"/>
      <c r="D4" s="655" t="s">
        <v>31</v>
      </c>
      <c r="E4" s="658" t="s">
        <v>5</v>
      </c>
      <c r="F4" s="659"/>
      <c r="G4" s="660" t="s">
        <v>33</v>
      </c>
      <c r="H4" s="661"/>
      <c r="I4" s="660" t="s">
        <v>32</v>
      </c>
      <c r="J4" s="644"/>
      <c r="K4" s="643" t="s">
        <v>6</v>
      </c>
      <c r="L4" s="643"/>
      <c r="M4" s="640" t="s">
        <v>34</v>
      </c>
      <c r="N4" s="564"/>
      <c r="O4" s="622" t="s">
        <v>364</v>
      </c>
    </row>
    <row r="5" spans="1:15" ht="16.5" customHeight="1" thickBot="1">
      <c r="A5" s="650"/>
      <c r="B5" s="653"/>
      <c r="C5" s="95" t="s">
        <v>71</v>
      </c>
      <c r="D5" s="656"/>
      <c r="E5" s="664" t="s">
        <v>7</v>
      </c>
      <c r="F5" s="665"/>
      <c r="G5" s="662"/>
      <c r="H5" s="663"/>
      <c r="I5" s="662"/>
      <c r="J5" s="645"/>
      <c r="K5" s="666" t="s">
        <v>8</v>
      </c>
      <c r="L5" s="666"/>
      <c r="M5" s="641"/>
      <c r="O5" s="623" t="s">
        <v>363</v>
      </c>
    </row>
    <row r="6" spans="1:13" ht="13.5">
      <c r="A6" s="650"/>
      <c r="B6" s="653"/>
      <c r="C6" s="96" t="s">
        <v>72</v>
      </c>
      <c r="D6" s="656"/>
      <c r="E6" s="667" t="s">
        <v>73</v>
      </c>
      <c r="F6" s="640" t="s">
        <v>35</v>
      </c>
      <c r="G6" s="173" t="s">
        <v>9</v>
      </c>
      <c r="H6" s="640" t="s">
        <v>35</v>
      </c>
      <c r="I6" s="98" t="s">
        <v>9</v>
      </c>
      <c r="J6" s="640" t="s">
        <v>35</v>
      </c>
      <c r="K6" s="98" t="s">
        <v>9</v>
      </c>
      <c r="L6" s="644" t="s">
        <v>35</v>
      </c>
      <c r="M6" s="641"/>
    </row>
    <row r="7" spans="1:13" ht="14.25" thickBot="1">
      <c r="A7" s="651"/>
      <c r="B7" s="654"/>
      <c r="C7" s="170"/>
      <c r="D7" s="657"/>
      <c r="E7" s="668"/>
      <c r="F7" s="642"/>
      <c r="G7" s="172" t="s">
        <v>10</v>
      </c>
      <c r="H7" s="642"/>
      <c r="I7" s="175" t="s">
        <v>10</v>
      </c>
      <c r="J7" s="642"/>
      <c r="K7" s="175" t="s">
        <v>10</v>
      </c>
      <c r="L7" s="645"/>
      <c r="M7" s="642"/>
    </row>
    <row r="8" spans="1:13" ht="14.25" thickBot="1">
      <c r="A8" s="167">
        <v>1</v>
      </c>
      <c r="B8" s="168" t="s">
        <v>11</v>
      </c>
      <c r="C8" s="171" t="s">
        <v>12</v>
      </c>
      <c r="D8" s="169" t="s">
        <v>13</v>
      </c>
      <c r="E8" s="177" t="s">
        <v>14</v>
      </c>
      <c r="F8" s="99" t="s">
        <v>15</v>
      </c>
      <c r="G8" s="172" t="s">
        <v>16</v>
      </c>
      <c r="H8" s="99" t="s">
        <v>17</v>
      </c>
      <c r="I8" s="176" t="s">
        <v>18</v>
      </c>
      <c r="J8" s="162" t="s">
        <v>19</v>
      </c>
      <c r="K8" s="99" t="s">
        <v>20</v>
      </c>
      <c r="L8" s="172" t="s">
        <v>21</v>
      </c>
      <c r="M8" s="174" t="s">
        <v>22</v>
      </c>
    </row>
    <row r="9" spans="1:13" s="15" customFormat="1" ht="16.5" customHeight="1" thickBot="1">
      <c r="A9" s="556"/>
      <c r="B9" s="557"/>
      <c r="C9" s="133" t="s">
        <v>103</v>
      </c>
      <c r="D9" s="558"/>
      <c r="E9" s="559"/>
      <c r="F9" s="560"/>
      <c r="G9" s="561"/>
      <c r="H9" s="562"/>
      <c r="I9" s="562"/>
      <c r="J9" s="562"/>
      <c r="K9" s="562"/>
      <c r="L9" s="562"/>
      <c r="M9" s="563"/>
    </row>
    <row r="10" spans="1:13" s="15" customFormat="1" ht="13.5">
      <c r="A10" s="221">
        <v>1</v>
      </c>
      <c r="B10" s="247" t="s">
        <v>84</v>
      </c>
      <c r="C10" s="111" t="s">
        <v>100</v>
      </c>
      <c r="D10" s="223" t="s">
        <v>91</v>
      </c>
      <c r="E10" s="102"/>
      <c r="F10" s="248">
        <v>150</v>
      </c>
      <c r="G10" s="101"/>
      <c r="H10" s="249"/>
      <c r="I10" s="101"/>
      <c r="J10" s="101"/>
      <c r="K10" s="101"/>
      <c r="L10" s="101"/>
      <c r="M10" s="103"/>
    </row>
    <row r="11" spans="1:13" s="15" customFormat="1" ht="13.5">
      <c r="A11" s="104"/>
      <c r="B11" s="182"/>
      <c r="C11" s="16" t="s">
        <v>44</v>
      </c>
      <c r="D11" s="3" t="s">
        <v>25</v>
      </c>
      <c r="E11" s="32">
        <v>1.82</v>
      </c>
      <c r="F11" s="239">
        <f>F10*E11</f>
        <v>273</v>
      </c>
      <c r="G11" s="58"/>
      <c r="H11" s="193"/>
      <c r="I11" s="586"/>
      <c r="J11" s="58">
        <f>F11*I11</f>
        <v>0</v>
      </c>
      <c r="K11" s="58"/>
      <c r="L11" s="58"/>
      <c r="M11" s="105">
        <f>H11+J11+L11</f>
        <v>0</v>
      </c>
    </row>
    <row r="12" spans="1:13" s="15" customFormat="1" ht="13.5">
      <c r="A12" s="104"/>
      <c r="B12" s="240"/>
      <c r="C12" s="16" t="s">
        <v>42</v>
      </c>
      <c r="D12" s="3" t="s">
        <v>3</v>
      </c>
      <c r="E12" s="32">
        <v>0.04</v>
      </c>
      <c r="F12" s="239">
        <f>F10*E12</f>
        <v>6</v>
      </c>
      <c r="G12" s="58"/>
      <c r="H12" s="58"/>
      <c r="I12" s="58"/>
      <c r="J12" s="58"/>
      <c r="K12" s="586"/>
      <c r="L12" s="58">
        <f>F12*K12</f>
        <v>0</v>
      </c>
      <c r="M12" s="105">
        <f aca="true" t="shared" si="0" ref="M12:M19">H12+J12+L12</f>
        <v>0</v>
      </c>
    </row>
    <row r="13" spans="1:13" s="15" customFormat="1" ht="13.5">
      <c r="A13" s="104"/>
      <c r="B13" s="240"/>
      <c r="C13" s="16" t="s">
        <v>45</v>
      </c>
      <c r="D13" s="3"/>
      <c r="E13" s="32"/>
      <c r="F13" s="239"/>
      <c r="G13" s="58"/>
      <c r="H13" s="58"/>
      <c r="I13" s="58"/>
      <c r="J13" s="58"/>
      <c r="K13" s="58"/>
      <c r="L13" s="58"/>
      <c r="M13" s="105">
        <f t="shared" si="0"/>
        <v>0</v>
      </c>
    </row>
    <row r="14" spans="1:13" s="15" customFormat="1" ht="13.5">
      <c r="A14" s="104"/>
      <c r="B14" s="240"/>
      <c r="C14" s="16" t="s">
        <v>101</v>
      </c>
      <c r="D14" s="3" t="s">
        <v>38</v>
      </c>
      <c r="E14" s="90">
        <v>0.899</v>
      </c>
      <c r="F14" s="239">
        <f>F10*E14</f>
        <v>134.85</v>
      </c>
      <c r="G14" s="586">
        <v>2.31</v>
      </c>
      <c r="H14" s="58">
        <f aca="true" t="shared" si="1" ref="H14:H20">F14*G14</f>
        <v>311.5035</v>
      </c>
      <c r="I14" s="58">
        <f>G14*0.2</f>
        <v>0.462</v>
      </c>
      <c r="J14" s="58">
        <f>I14*F14</f>
        <v>62.3007</v>
      </c>
      <c r="K14" s="58"/>
      <c r="L14" s="58"/>
      <c r="M14" s="105">
        <f t="shared" si="0"/>
        <v>373.8042</v>
      </c>
    </row>
    <row r="15" spans="1:17" s="15" customFormat="1" ht="13.5">
      <c r="A15" s="104"/>
      <c r="B15" s="240"/>
      <c r="C15" s="16" t="s">
        <v>111</v>
      </c>
      <c r="D15" s="3" t="s">
        <v>36</v>
      </c>
      <c r="E15" s="90"/>
      <c r="F15" s="239">
        <v>4</v>
      </c>
      <c r="G15" s="586">
        <v>38.76</v>
      </c>
      <c r="H15" s="58">
        <f t="shared" si="1"/>
        <v>155.04</v>
      </c>
      <c r="I15" s="58">
        <f>G15*0.2</f>
        <v>7.752</v>
      </c>
      <c r="J15" s="58">
        <f>I15*F15</f>
        <v>31.008</v>
      </c>
      <c r="K15" s="58"/>
      <c r="L15" s="58"/>
      <c r="M15" s="105">
        <f t="shared" si="0"/>
        <v>186.048</v>
      </c>
      <c r="P15" s="615"/>
      <c r="Q15" s="615"/>
    </row>
    <row r="16" spans="1:14" s="15" customFormat="1" ht="13.5">
      <c r="A16" s="104"/>
      <c r="B16" s="240"/>
      <c r="C16" s="16" t="s">
        <v>112</v>
      </c>
      <c r="D16" s="3" t="s">
        <v>36</v>
      </c>
      <c r="E16" s="90"/>
      <c r="F16" s="239">
        <v>6</v>
      </c>
      <c r="G16" s="586">
        <v>15.36</v>
      </c>
      <c r="H16" s="58">
        <f t="shared" si="1"/>
        <v>92.16</v>
      </c>
      <c r="I16" s="58">
        <f>G16*0.2</f>
        <v>3.072</v>
      </c>
      <c r="J16" s="58">
        <f>I16*F16</f>
        <v>18.432000000000002</v>
      </c>
      <c r="K16" s="58"/>
      <c r="L16" s="58"/>
      <c r="M16" s="105">
        <f t="shared" si="0"/>
        <v>110.592</v>
      </c>
      <c r="N16" s="615"/>
    </row>
    <row r="17" spans="1:14" s="15" customFormat="1" ht="13.5">
      <c r="A17" s="104"/>
      <c r="B17" s="240"/>
      <c r="C17" s="16" t="s">
        <v>113</v>
      </c>
      <c r="D17" s="3" t="s">
        <v>36</v>
      </c>
      <c r="E17" s="90"/>
      <c r="F17" s="239">
        <v>2</v>
      </c>
      <c r="G17" s="586">
        <v>15.36</v>
      </c>
      <c r="H17" s="58">
        <f t="shared" si="1"/>
        <v>30.72</v>
      </c>
      <c r="I17" s="58">
        <f>G17*0.2</f>
        <v>3.072</v>
      </c>
      <c r="J17" s="58">
        <f>I17*F17</f>
        <v>6.144</v>
      </c>
      <c r="K17" s="58"/>
      <c r="L17" s="58"/>
      <c r="M17" s="105">
        <f t="shared" si="0"/>
        <v>36.864</v>
      </c>
      <c r="N17" s="615"/>
    </row>
    <row r="18" spans="1:14" s="15" customFormat="1" ht="13.5">
      <c r="A18" s="104"/>
      <c r="B18" s="240"/>
      <c r="C18" s="16" t="s">
        <v>114</v>
      </c>
      <c r="D18" s="3" t="s">
        <v>36</v>
      </c>
      <c r="E18" s="90"/>
      <c r="F18" s="239">
        <v>70</v>
      </c>
      <c r="G18" s="601">
        <v>28.08</v>
      </c>
      <c r="H18" s="58">
        <f t="shared" si="1"/>
        <v>1965.6</v>
      </c>
      <c r="I18" s="58">
        <f>G18*0.2</f>
        <v>5.616</v>
      </c>
      <c r="J18" s="58">
        <f>I18*F18</f>
        <v>393.12</v>
      </c>
      <c r="K18" s="58"/>
      <c r="L18" s="58"/>
      <c r="M18" s="105">
        <f t="shared" si="0"/>
        <v>2358.72</v>
      </c>
      <c r="N18" s="615"/>
    </row>
    <row r="19" spans="1:13" s="15" customFormat="1" ht="13.5">
      <c r="A19" s="104"/>
      <c r="B19" s="240"/>
      <c r="C19" s="16" t="s">
        <v>117</v>
      </c>
      <c r="D19" s="3" t="s">
        <v>118</v>
      </c>
      <c r="E19" s="90"/>
      <c r="F19" s="239">
        <v>1</v>
      </c>
      <c r="G19" s="586">
        <v>700</v>
      </c>
      <c r="H19" s="58">
        <f t="shared" si="1"/>
        <v>700</v>
      </c>
      <c r="I19" s="58"/>
      <c r="J19" s="58"/>
      <c r="K19" s="58"/>
      <c r="L19" s="58"/>
      <c r="M19" s="105">
        <f t="shared" si="0"/>
        <v>700</v>
      </c>
    </row>
    <row r="20" spans="1:13" s="15" customFormat="1" ht="14.25" thickBot="1">
      <c r="A20" s="106"/>
      <c r="B20" s="250"/>
      <c r="C20" s="107" t="s">
        <v>46</v>
      </c>
      <c r="D20" s="108" t="s">
        <v>3</v>
      </c>
      <c r="E20" s="251">
        <v>0.06</v>
      </c>
      <c r="F20" s="252">
        <f>F10*E20</f>
        <v>9</v>
      </c>
      <c r="G20" s="591"/>
      <c r="H20" s="109">
        <f t="shared" si="1"/>
        <v>0</v>
      </c>
      <c r="I20" s="109"/>
      <c r="J20" s="109"/>
      <c r="K20" s="109"/>
      <c r="L20" s="109"/>
      <c r="M20" s="110">
        <f>H20+J20+L20</f>
        <v>0</v>
      </c>
    </row>
    <row r="21" spans="1:13" s="15" customFormat="1" ht="13.5">
      <c r="A21" s="317">
        <v>2</v>
      </c>
      <c r="B21" s="30" t="s">
        <v>52</v>
      </c>
      <c r="C21" s="118" t="s">
        <v>355</v>
      </c>
      <c r="D21" s="36" t="s">
        <v>91</v>
      </c>
      <c r="E21" s="245"/>
      <c r="F21" s="246">
        <v>120</v>
      </c>
      <c r="G21" s="45"/>
      <c r="H21" s="62"/>
      <c r="I21" s="45"/>
      <c r="J21" s="45"/>
      <c r="K21" s="45"/>
      <c r="L21" s="45"/>
      <c r="M21" s="130"/>
    </row>
    <row r="22" spans="1:13" s="15" customFormat="1" ht="13.5">
      <c r="A22" s="104"/>
      <c r="B22" s="182"/>
      <c r="C22" s="16" t="s">
        <v>44</v>
      </c>
      <c r="D22" s="3" t="s">
        <v>25</v>
      </c>
      <c r="E22" s="32">
        <v>1.43</v>
      </c>
      <c r="F22" s="239">
        <f>F21*E22</f>
        <v>171.6</v>
      </c>
      <c r="G22" s="58"/>
      <c r="H22" s="193"/>
      <c r="I22" s="586"/>
      <c r="J22" s="58">
        <f>F22*I22</f>
        <v>0</v>
      </c>
      <c r="K22" s="58"/>
      <c r="L22" s="58"/>
      <c r="M22" s="105">
        <f>H22+J22+L22</f>
        <v>0</v>
      </c>
    </row>
    <row r="23" spans="1:13" s="15" customFormat="1" ht="13.5">
      <c r="A23" s="104"/>
      <c r="B23" s="240"/>
      <c r="C23" s="16" t="s">
        <v>42</v>
      </c>
      <c r="D23" s="3" t="s">
        <v>3</v>
      </c>
      <c r="E23" s="32">
        <v>0.026</v>
      </c>
      <c r="F23" s="239">
        <f>F21*E23</f>
        <v>3.1199999999999997</v>
      </c>
      <c r="G23" s="58"/>
      <c r="H23" s="58"/>
      <c r="I23" s="58"/>
      <c r="J23" s="58"/>
      <c r="K23" s="586"/>
      <c r="L23" s="58">
        <f>F23*K23</f>
        <v>0</v>
      </c>
      <c r="M23" s="105">
        <f>H23+J23+L23</f>
        <v>0</v>
      </c>
    </row>
    <row r="24" spans="1:13" s="15" customFormat="1" ht="13.5">
      <c r="A24" s="104"/>
      <c r="B24" s="240"/>
      <c r="C24" s="16" t="s">
        <v>45</v>
      </c>
      <c r="D24" s="3"/>
      <c r="E24" s="32"/>
      <c r="F24" s="239"/>
      <c r="G24" s="58"/>
      <c r="H24" s="58"/>
      <c r="I24" s="58"/>
      <c r="J24" s="58"/>
      <c r="K24" s="58"/>
      <c r="L24" s="58"/>
      <c r="M24" s="105">
        <f>H24+J24+L24</f>
        <v>0</v>
      </c>
    </row>
    <row r="25" spans="1:13" s="15" customFormat="1" ht="13.5">
      <c r="A25" s="104"/>
      <c r="B25" s="240"/>
      <c r="C25" s="16" t="s">
        <v>116</v>
      </c>
      <c r="D25" s="3" t="s">
        <v>91</v>
      </c>
      <c r="E25" s="90">
        <v>0.929</v>
      </c>
      <c r="F25" s="239">
        <f>F21*E25</f>
        <v>111.48</v>
      </c>
      <c r="G25" s="601">
        <v>3.63</v>
      </c>
      <c r="H25" s="58">
        <f>F25*G25</f>
        <v>404.6724</v>
      </c>
      <c r="I25" s="58">
        <f>G25*0.2</f>
        <v>0.726</v>
      </c>
      <c r="J25" s="58">
        <f>I25*F25</f>
        <v>80.93448</v>
      </c>
      <c r="K25" s="58"/>
      <c r="L25" s="58"/>
      <c r="M25" s="105">
        <f>H25+J25+L25</f>
        <v>485.60688</v>
      </c>
    </row>
    <row r="26" spans="1:13" s="15" customFormat="1" ht="14.25" thickBot="1">
      <c r="A26" s="112"/>
      <c r="B26" s="56"/>
      <c r="C26" s="20" t="s">
        <v>46</v>
      </c>
      <c r="D26" s="18" t="s">
        <v>3</v>
      </c>
      <c r="E26" s="21">
        <v>0.06</v>
      </c>
      <c r="F26" s="61">
        <f>F21*E26</f>
        <v>7.199999999999999</v>
      </c>
      <c r="G26" s="589">
        <v>10</v>
      </c>
      <c r="H26" s="50">
        <f>F26*G26</f>
        <v>72</v>
      </c>
      <c r="I26" s="50"/>
      <c r="J26" s="50"/>
      <c r="K26" s="50"/>
      <c r="L26" s="50"/>
      <c r="M26" s="113">
        <f>H26+J26+L26</f>
        <v>72</v>
      </c>
    </row>
    <row r="27" spans="1:13" s="15" customFormat="1" ht="13.5">
      <c r="A27" s="221">
        <v>3</v>
      </c>
      <c r="B27" s="247" t="s">
        <v>51</v>
      </c>
      <c r="C27" s="111" t="s">
        <v>104</v>
      </c>
      <c r="D27" s="223" t="s">
        <v>91</v>
      </c>
      <c r="E27" s="143"/>
      <c r="F27" s="248">
        <v>30</v>
      </c>
      <c r="G27" s="101"/>
      <c r="H27" s="249"/>
      <c r="I27" s="101"/>
      <c r="J27" s="101"/>
      <c r="K27" s="101"/>
      <c r="L27" s="101"/>
      <c r="M27" s="103"/>
    </row>
    <row r="28" spans="1:13" s="15" customFormat="1" ht="13.5">
      <c r="A28" s="104"/>
      <c r="B28" s="182"/>
      <c r="C28" s="16" t="s">
        <v>44</v>
      </c>
      <c r="D28" s="3" t="s">
        <v>25</v>
      </c>
      <c r="E28" s="32">
        <v>1.17</v>
      </c>
      <c r="F28" s="239">
        <f>F27*E28</f>
        <v>35.099999999999994</v>
      </c>
      <c r="G28" s="58"/>
      <c r="H28" s="193"/>
      <c r="I28" s="586"/>
      <c r="J28" s="58">
        <f>F28*I28</f>
        <v>0</v>
      </c>
      <c r="K28" s="58"/>
      <c r="L28" s="58"/>
      <c r="M28" s="105">
        <f aca="true" t="shared" si="2" ref="M28:M34">H28+J28+L28</f>
        <v>0</v>
      </c>
    </row>
    <row r="29" spans="1:13" s="15" customFormat="1" ht="13.5">
      <c r="A29" s="104"/>
      <c r="B29" s="240"/>
      <c r="C29" s="16" t="s">
        <v>42</v>
      </c>
      <c r="D29" s="3" t="s">
        <v>3</v>
      </c>
      <c r="E29" s="32">
        <v>0.019</v>
      </c>
      <c r="F29" s="239">
        <f>F27*E29</f>
        <v>0.57</v>
      </c>
      <c r="G29" s="58"/>
      <c r="H29" s="58"/>
      <c r="I29" s="58"/>
      <c r="J29" s="58"/>
      <c r="K29" s="586"/>
      <c r="L29" s="58">
        <f>F29*K29</f>
        <v>0</v>
      </c>
      <c r="M29" s="105">
        <f t="shared" si="2"/>
        <v>0</v>
      </c>
    </row>
    <row r="30" spans="1:14" s="15" customFormat="1" ht="13.5">
      <c r="A30" s="104"/>
      <c r="B30" s="240"/>
      <c r="C30" s="16" t="s">
        <v>45</v>
      </c>
      <c r="D30" s="3"/>
      <c r="E30" s="32"/>
      <c r="F30" s="239"/>
      <c r="G30" s="58"/>
      <c r="H30" s="58"/>
      <c r="I30" s="58"/>
      <c r="J30" s="58"/>
      <c r="K30" s="58"/>
      <c r="L30" s="58"/>
      <c r="M30" s="105">
        <f t="shared" si="2"/>
        <v>0</v>
      </c>
      <c r="N30" s="615"/>
    </row>
    <row r="31" spans="1:13" s="15" customFormat="1" ht="13.5">
      <c r="A31" s="104"/>
      <c r="B31" s="240"/>
      <c r="C31" s="16" t="s">
        <v>109</v>
      </c>
      <c r="D31" s="3" t="s">
        <v>91</v>
      </c>
      <c r="E31" s="32">
        <v>0.938</v>
      </c>
      <c r="F31" s="239">
        <f>F27*E31</f>
        <v>28.139999999999997</v>
      </c>
      <c r="G31" s="586">
        <v>8.01</v>
      </c>
      <c r="H31" s="58">
        <f>F31*G31</f>
        <v>225.40139999999997</v>
      </c>
      <c r="I31" s="58">
        <f>G31*0.2</f>
        <v>1.602</v>
      </c>
      <c r="J31" s="58">
        <f>I31*F31</f>
        <v>45.080279999999995</v>
      </c>
      <c r="K31" s="58"/>
      <c r="L31" s="58"/>
      <c r="M31" s="105">
        <f t="shared" si="2"/>
        <v>270.48168</v>
      </c>
    </row>
    <row r="32" spans="1:13" s="15" customFormat="1" ht="13.5">
      <c r="A32" s="104"/>
      <c r="B32" s="240"/>
      <c r="C32" s="16" t="s">
        <v>107</v>
      </c>
      <c r="D32" s="3" t="s">
        <v>36</v>
      </c>
      <c r="E32" s="32"/>
      <c r="F32" s="239">
        <v>6</v>
      </c>
      <c r="G32" s="601">
        <v>9.81</v>
      </c>
      <c r="H32" s="58">
        <f>F32*G32</f>
        <v>58.86</v>
      </c>
      <c r="I32" s="58">
        <f>G32*0.2</f>
        <v>1.9620000000000002</v>
      </c>
      <c r="J32" s="58">
        <f>I32*F32</f>
        <v>11.772000000000002</v>
      </c>
      <c r="K32" s="58"/>
      <c r="L32" s="58"/>
      <c r="M32" s="105">
        <f t="shared" si="2"/>
        <v>70.632</v>
      </c>
    </row>
    <row r="33" spans="1:14" s="15" customFormat="1" ht="13.5">
      <c r="A33" s="104"/>
      <c r="B33" s="240"/>
      <c r="C33" s="16" t="s">
        <v>115</v>
      </c>
      <c r="D33" s="3" t="s">
        <v>36</v>
      </c>
      <c r="E33" s="32"/>
      <c r="F33" s="239">
        <v>2</v>
      </c>
      <c r="G33" s="586">
        <v>18.66</v>
      </c>
      <c r="H33" s="58">
        <f>F33*G33</f>
        <v>37.32</v>
      </c>
      <c r="I33" s="58">
        <f>G33*0.2</f>
        <v>3.732</v>
      </c>
      <c r="J33" s="58">
        <f>I33*F33</f>
        <v>7.464</v>
      </c>
      <c r="K33" s="58"/>
      <c r="L33" s="58"/>
      <c r="M33" s="105">
        <f t="shared" si="2"/>
        <v>44.784</v>
      </c>
      <c r="N33" s="615"/>
    </row>
    <row r="34" spans="1:13" s="15" customFormat="1" ht="14.25" thickBot="1">
      <c r="A34" s="106"/>
      <c r="B34" s="250"/>
      <c r="C34" s="107" t="s">
        <v>46</v>
      </c>
      <c r="D34" s="108" t="s">
        <v>3</v>
      </c>
      <c r="E34" s="251">
        <v>0.06</v>
      </c>
      <c r="F34" s="252">
        <f>F27*E34</f>
        <v>1.7999999999999998</v>
      </c>
      <c r="G34" s="591">
        <v>50</v>
      </c>
      <c r="H34" s="109">
        <f>F34*G34</f>
        <v>89.99999999999999</v>
      </c>
      <c r="I34" s="109"/>
      <c r="J34" s="109"/>
      <c r="K34" s="109"/>
      <c r="L34" s="109"/>
      <c r="M34" s="110">
        <f t="shared" si="2"/>
        <v>89.99999999999999</v>
      </c>
    </row>
    <row r="35" spans="1:13" s="15" customFormat="1" ht="13.5">
      <c r="A35" s="317">
        <v>4</v>
      </c>
      <c r="B35" s="30" t="s">
        <v>106</v>
      </c>
      <c r="C35" s="118" t="s">
        <v>105</v>
      </c>
      <c r="D35" s="36" t="s">
        <v>91</v>
      </c>
      <c r="E35" s="245"/>
      <c r="F35" s="253">
        <v>50</v>
      </c>
      <c r="G35" s="45"/>
      <c r="H35" s="45"/>
      <c r="I35" s="45"/>
      <c r="J35" s="45"/>
      <c r="K35" s="45"/>
      <c r="L35" s="45"/>
      <c r="M35" s="130"/>
    </row>
    <row r="36" spans="1:13" s="15" customFormat="1" ht="13.5">
      <c r="A36" s="104"/>
      <c r="B36" s="182"/>
      <c r="C36" s="16" t="s">
        <v>44</v>
      </c>
      <c r="D36" s="3" t="s">
        <v>25</v>
      </c>
      <c r="E36" s="32">
        <v>1.17</v>
      </c>
      <c r="F36" s="239">
        <f>F35*E36</f>
        <v>58.5</v>
      </c>
      <c r="G36" s="58"/>
      <c r="H36" s="58"/>
      <c r="I36" s="586"/>
      <c r="J36" s="58">
        <f>F36*I36</f>
        <v>0</v>
      </c>
      <c r="K36" s="58"/>
      <c r="L36" s="58"/>
      <c r="M36" s="105">
        <f aca="true" t="shared" si="3" ref="M36:M41">H36+J36+L36</f>
        <v>0</v>
      </c>
    </row>
    <row r="37" spans="1:13" s="15" customFormat="1" ht="13.5">
      <c r="A37" s="104"/>
      <c r="B37" s="240"/>
      <c r="C37" s="16" t="s">
        <v>42</v>
      </c>
      <c r="D37" s="3" t="s">
        <v>3</v>
      </c>
      <c r="E37" s="32">
        <v>0.013</v>
      </c>
      <c r="F37" s="239">
        <f>F35*E37</f>
        <v>0.65</v>
      </c>
      <c r="G37" s="58"/>
      <c r="H37" s="58"/>
      <c r="I37" s="58"/>
      <c r="J37" s="58"/>
      <c r="K37" s="586"/>
      <c r="L37" s="58">
        <f>F37*K37</f>
        <v>0</v>
      </c>
      <c r="M37" s="105">
        <f t="shared" si="3"/>
        <v>0</v>
      </c>
    </row>
    <row r="38" spans="1:13" s="15" customFormat="1" ht="13.5">
      <c r="A38" s="104"/>
      <c r="B38" s="240"/>
      <c r="C38" s="16" t="s">
        <v>45</v>
      </c>
      <c r="D38" s="3"/>
      <c r="E38" s="32"/>
      <c r="F38" s="239"/>
      <c r="G38" s="58"/>
      <c r="H38" s="58"/>
      <c r="I38" s="58"/>
      <c r="J38" s="58"/>
      <c r="K38" s="58"/>
      <c r="L38" s="58"/>
      <c r="M38" s="105">
        <f t="shared" si="3"/>
        <v>0</v>
      </c>
    </row>
    <row r="39" spans="1:13" s="15" customFormat="1" ht="13.5">
      <c r="A39" s="104"/>
      <c r="B39" s="240"/>
      <c r="C39" s="16" t="s">
        <v>110</v>
      </c>
      <c r="D39" s="3" t="s">
        <v>91</v>
      </c>
      <c r="E39" s="32">
        <v>0.95</v>
      </c>
      <c r="F39" s="239">
        <f>F35*E39</f>
        <v>47.5</v>
      </c>
      <c r="G39" s="601">
        <v>11.790000000000001</v>
      </c>
      <c r="H39" s="58">
        <f>F39*G39</f>
        <v>560.0250000000001</v>
      </c>
      <c r="I39" s="58">
        <f>G39*0.2</f>
        <v>2.358</v>
      </c>
      <c r="J39" s="58">
        <f>I39*F39</f>
        <v>112.00500000000001</v>
      </c>
      <c r="K39" s="58"/>
      <c r="L39" s="58"/>
      <c r="M39" s="105">
        <f t="shared" si="3"/>
        <v>672.0300000000001</v>
      </c>
    </row>
    <row r="40" spans="1:13" s="15" customFormat="1" ht="13.5">
      <c r="A40" s="104"/>
      <c r="B40" s="240"/>
      <c r="C40" s="16" t="s">
        <v>108</v>
      </c>
      <c r="D40" s="3" t="s">
        <v>36</v>
      </c>
      <c r="E40" s="32"/>
      <c r="F40" s="239">
        <v>10</v>
      </c>
      <c r="G40" s="601">
        <v>30.78</v>
      </c>
      <c r="H40" s="58">
        <f>F40*G40</f>
        <v>307.8</v>
      </c>
      <c r="I40" s="58">
        <f>G40*0.2</f>
        <v>6.156000000000001</v>
      </c>
      <c r="J40" s="58">
        <f>I40*F40</f>
        <v>61.56</v>
      </c>
      <c r="K40" s="58"/>
      <c r="L40" s="58"/>
      <c r="M40" s="105">
        <f t="shared" si="3"/>
        <v>369.36</v>
      </c>
    </row>
    <row r="41" spans="1:13" s="15" customFormat="1" ht="14.25" thickBot="1">
      <c r="A41" s="112"/>
      <c r="B41" s="56"/>
      <c r="C41" s="20" t="s">
        <v>46</v>
      </c>
      <c r="D41" s="18" t="s">
        <v>3</v>
      </c>
      <c r="E41" s="21">
        <v>0.07</v>
      </c>
      <c r="F41" s="61">
        <f>F35*E41</f>
        <v>3.5000000000000004</v>
      </c>
      <c r="G41" s="589">
        <v>50</v>
      </c>
      <c r="H41" s="50">
        <f>F41*G41</f>
        <v>175.00000000000003</v>
      </c>
      <c r="I41" s="50"/>
      <c r="J41" s="50"/>
      <c r="K41" s="50"/>
      <c r="L41" s="50"/>
      <c r="M41" s="113">
        <f t="shared" si="3"/>
        <v>175.00000000000003</v>
      </c>
    </row>
    <row r="42" spans="1:13" s="15" customFormat="1" ht="13.5">
      <c r="A42" s="221">
        <v>5</v>
      </c>
      <c r="B42" s="247" t="s">
        <v>78</v>
      </c>
      <c r="C42" s="111" t="s">
        <v>158</v>
      </c>
      <c r="D42" s="223" t="s">
        <v>91</v>
      </c>
      <c r="E42" s="143"/>
      <c r="F42" s="254">
        <v>71</v>
      </c>
      <c r="G42" s="101"/>
      <c r="H42" s="101"/>
      <c r="I42" s="101"/>
      <c r="J42" s="101"/>
      <c r="K42" s="101"/>
      <c r="L42" s="101"/>
      <c r="M42" s="103"/>
    </row>
    <row r="43" spans="1:13" s="15" customFormat="1" ht="13.5">
      <c r="A43" s="104"/>
      <c r="B43" s="182"/>
      <c r="C43" s="16" t="s">
        <v>44</v>
      </c>
      <c r="D43" s="3" t="s">
        <v>25</v>
      </c>
      <c r="E43" s="32">
        <v>1.05</v>
      </c>
      <c r="F43" s="239">
        <f>F42*E43</f>
        <v>74.55</v>
      </c>
      <c r="G43" s="58"/>
      <c r="H43" s="58"/>
      <c r="I43" s="586"/>
      <c r="J43" s="58">
        <f>F43*I43</f>
        <v>0</v>
      </c>
      <c r="K43" s="58"/>
      <c r="L43" s="58"/>
      <c r="M43" s="105">
        <f>H43+J43+L43</f>
        <v>0</v>
      </c>
    </row>
    <row r="44" spans="1:13" s="15" customFormat="1" ht="13.5">
      <c r="A44" s="104"/>
      <c r="B44" s="240"/>
      <c r="C44" s="16" t="s">
        <v>42</v>
      </c>
      <c r="D44" s="3" t="s">
        <v>3</v>
      </c>
      <c r="E44" s="32">
        <v>0.013</v>
      </c>
      <c r="F44" s="239">
        <f>F42*E44</f>
        <v>0.9229999999999999</v>
      </c>
      <c r="G44" s="58"/>
      <c r="H44" s="58"/>
      <c r="I44" s="58"/>
      <c r="J44" s="58"/>
      <c r="K44" s="586"/>
      <c r="L44" s="58">
        <f>F44*K44</f>
        <v>0</v>
      </c>
      <c r="M44" s="105">
        <f>H44+J44+L44</f>
        <v>0</v>
      </c>
    </row>
    <row r="45" spans="1:13" s="15" customFormat="1" ht="13.5">
      <c r="A45" s="104"/>
      <c r="B45" s="240"/>
      <c r="C45" s="16" t="s">
        <v>45</v>
      </c>
      <c r="D45" s="3"/>
      <c r="E45" s="32"/>
      <c r="F45" s="239"/>
      <c r="G45" s="58"/>
      <c r="H45" s="58"/>
      <c r="I45" s="58"/>
      <c r="J45" s="58"/>
      <c r="K45" s="58"/>
      <c r="L45" s="58"/>
      <c r="M45" s="105">
        <f>H45+J45+L45</f>
        <v>0</v>
      </c>
    </row>
    <row r="46" spans="1:13" s="15" customFormat="1" ht="13.5">
      <c r="A46" s="104"/>
      <c r="B46" s="240"/>
      <c r="C46" s="16" t="s">
        <v>159</v>
      </c>
      <c r="D46" s="3" t="s">
        <v>91</v>
      </c>
      <c r="E46" s="32">
        <v>1.01</v>
      </c>
      <c r="F46" s="239">
        <f>F42*E46</f>
        <v>71.71</v>
      </c>
      <c r="G46" s="586">
        <v>75.12</v>
      </c>
      <c r="H46" s="58">
        <f>F46*G46</f>
        <v>5386.8552</v>
      </c>
      <c r="I46" s="58">
        <f>G46*0.2</f>
        <v>15.024000000000001</v>
      </c>
      <c r="J46" s="58">
        <f>I46*F46</f>
        <v>1077.37104</v>
      </c>
      <c r="K46" s="58"/>
      <c r="L46" s="58"/>
      <c r="M46" s="105">
        <f>H46+J46+L46</f>
        <v>6464.22624</v>
      </c>
    </row>
    <row r="47" spans="1:13" s="15" customFormat="1" ht="14.25" thickBot="1">
      <c r="A47" s="106"/>
      <c r="B47" s="250"/>
      <c r="C47" s="107" t="s">
        <v>46</v>
      </c>
      <c r="D47" s="108" t="s">
        <v>3</v>
      </c>
      <c r="E47" s="251">
        <v>0.07</v>
      </c>
      <c r="F47" s="252">
        <f>F42*E47</f>
        <v>4.970000000000001</v>
      </c>
      <c r="G47" s="591">
        <v>50</v>
      </c>
      <c r="H47" s="109">
        <f>F47*G47</f>
        <v>248.50000000000003</v>
      </c>
      <c r="I47" s="109"/>
      <c r="J47" s="109"/>
      <c r="K47" s="109"/>
      <c r="L47" s="109"/>
      <c r="M47" s="110">
        <f>H47+J47+L47</f>
        <v>248.50000000000003</v>
      </c>
    </row>
    <row r="48" spans="1:13" s="15" customFormat="1" ht="13.5">
      <c r="A48" s="317">
        <v>6</v>
      </c>
      <c r="B48" s="30" t="s">
        <v>55</v>
      </c>
      <c r="C48" s="118" t="s">
        <v>160</v>
      </c>
      <c r="D48" s="36" t="s">
        <v>75</v>
      </c>
      <c r="E48" s="245"/>
      <c r="F48" s="253">
        <v>26</v>
      </c>
      <c r="G48" s="45"/>
      <c r="H48" s="62"/>
      <c r="I48" s="45"/>
      <c r="J48" s="45"/>
      <c r="K48" s="45"/>
      <c r="L48" s="45"/>
      <c r="M48" s="130"/>
    </row>
    <row r="49" spans="1:13" s="15" customFormat="1" ht="13.5">
      <c r="A49" s="104"/>
      <c r="B49" s="182"/>
      <c r="C49" s="16" t="s">
        <v>44</v>
      </c>
      <c r="D49" s="3" t="s">
        <v>25</v>
      </c>
      <c r="E49" s="32">
        <v>1.51</v>
      </c>
      <c r="F49" s="239">
        <f>F48*E49</f>
        <v>39.26</v>
      </c>
      <c r="G49" s="58"/>
      <c r="H49" s="193"/>
      <c r="I49" s="586"/>
      <c r="J49" s="58">
        <f>F49*I49</f>
        <v>0</v>
      </c>
      <c r="K49" s="58"/>
      <c r="L49" s="58"/>
      <c r="M49" s="105">
        <f>H49+J49+L49</f>
        <v>0</v>
      </c>
    </row>
    <row r="50" spans="1:13" s="15" customFormat="1" ht="13.5">
      <c r="A50" s="104"/>
      <c r="B50" s="240"/>
      <c r="C50" s="16" t="s">
        <v>42</v>
      </c>
      <c r="D50" s="3" t="s">
        <v>3</v>
      </c>
      <c r="E50" s="32">
        <v>0.13</v>
      </c>
      <c r="F50" s="239">
        <f>F48*E50</f>
        <v>3.38</v>
      </c>
      <c r="G50" s="58"/>
      <c r="H50" s="58"/>
      <c r="I50" s="58"/>
      <c r="J50" s="58"/>
      <c r="K50" s="586"/>
      <c r="L50" s="58">
        <f>F50*K50</f>
        <v>0</v>
      </c>
      <c r="M50" s="105">
        <f>H50+J50+L50</f>
        <v>0</v>
      </c>
    </row>
    <row r="51" spans="1:13" s="15" customFormat="1" ht="13.5">
      <c r="A51" s="104"/>
      <c r="B51" s="240"/>
      <c r="C51" s="16" t="s">
        <v>45</v>
      </c>
      <c r="D51" s="3"/>
      <c r="E51" s="32"/>
      <c r="F51" s="239"/>
      <c r="G51" s="58"/>
      <c r="H51" s="58"/>
      <c r="I51" s="58"/>
      <c r="J51" s="58"/>
      <c r="K51" s="58"/>
      <c r="L51" s="58"/>
      <c r="M51" s="105"/>
    </row>
    <row r="52" spans="1:14" s="15" customFormat="1" ht="13.5">
      <c r="A52" s="104"/>
      <c r="B52" s="240"/>
      <c r="C52" s="16" t="s">
        <v>56</v>
      </c>
      <c r="D52" s="3" t="s">
        <v>36</v>
      </c>
      <c r="E52" s="32"/>
      <c r="F52" s="239">
        <v>22</v>
      </c>
      <c r="G52" s="586">
        <v>68.73</v>
      </c>
      <c r="H52" s="58">
        <f>F52*G52</f>
        <v>1512.0600000000002</v>
      </c>
      <c r="I52" s="58">
        <f>G52*0.2</f>
        <v>13.746000000000002</v>
      </c>
      <c r="J52" s="58">
        <f>I52*F52</f>
        <v>302.41200000000003</v>
      </c>
      <c r="K52" s="58"/>
      <c r="L52" s="58"/>
      <c r="M52" s="105">
        <f>H52+J52+L52</f>
        <v>1814.4720000000002</v>
      </c>
      <c r="N52" s="615"/>
    </row>
    <row r="53" spans="1:14" s="15" customFormat="1" ht="13.5">
      <c r="A53" s="104"/>
      <c r="B53" s="240"/>
      <c r="C53" s="16" t="s">
        <v>161</v>
      </c>
      <c r="D53" s="3" t="s">
        <v>36</v>
      </c>
      <c r="E53" s="32"/>
      <c r="F53" s="239">
        <v>3</v>
      </c>
      <c r="G53" s="586">
        <v>98.37</v>
      </c>
      <c r="H53" s="58">
        <f>F53*G53</f>
        <v>295.11</v>
      </c>
      <c r="I53" s="58">
        <f>G53*0.2</f>
        <v>19.674000000000003</v>
      </c>
      <c r="J53" s="58">
        <f>I53*F53</f>
        <v>59.022000000000006</v>
      </c>
      <c r="K53" s="58"/>
      <c r="L53" s="58"/>
      <c r="M53" s="105">
        <f>H53+J53+L53</f>
        <v>354.132</v>
      </c>
      <c r="N53" s="615"/>
    </row>
    <row r="54" spans="1:14" s="15" customFormat="1" ht="13.5">
      <c r="A54" s="104"/>
      <c r="B54" s="240"/>
      <c r="C54" s="16" t="s">
        <v>74</v>
      </c>
      <c r="D54" s="3" t="s">
        <v>36</v>
      </c>
      <c r="E54" s="32"/>
      <c r="F54" s="239">
        <v>1</v>
      </c>
      <c r="G54" s="586">
        <v>460.08000000000004</v>
      </c>
      <c r="H54" s="58">
        <f>F54*G54</f>
        <v>460.08000000000004</v>
      </c>
      <c r="I54" s="58">
        <f>G54*0.2</f>
        <v>92.01600000000002</v>
      </c>
      <c r="J54" s="58">
        <f>I54*F54</f>
        <v>92.01600000000002</v>
      </c>
      <c r="K54" s="58"/>
      <c r="L54" s="58"/>
      <c r="M54" s="105">
        <f>H54+J54+L54</f>
        <v>552.096</v>
      </c>
      <c r="N54" s="615"/>
    </row>
    <row r="55" spans="1:13" s="15" customFormat="1" ht="14.25" thickBot="1">
      <c r="A55" s="112"/>
      <c r="B55" s="56"/>
      <c r="C55" s="20" t="s">
        <v>46</v>
      </c>
      <c r="D55" s="18" t="s">
        <v>3</v>
      </c>
      <c r="E55" s="21">
        <v>0.07</v>
      </c>
      <c r="F55" s="61">
        <f>F48*E55</f>
        <v>1.8200000000000003</v>
      </c>
      <c r="G55" s="589">
        <v>50</v>
      </c>
      <c r="H55" s="50">
        <f>F55*G55</f>
        <v>91.00000000000001</v>
      </c>
      <c r="I55" s="50"/>
      <c r="J55" s="50"/>
      <c r="K55" s="50"/>
      <c r="L55" s="50"/>
      <c r="M55" s="113">
        <f>H55+J55+L55</f>
        <v>91.00000000000001</v>
      </c>
    </row>
    <row r="56" spans="1:13" s="15" customFormat="1" ht="14.25" thickBot="1">
      <c r="A56" s="131"/>
      <c r="B56" s="153"/>
      <c r="C56" s="141" t="s">
        <v>92</v>
      </c>
      <c r="D56" s="141"/>
      <c r="E56" s="141"/>
      <c r="F56" s="134"/>
      <c r="G56" s="236"/>
      <c r="H56" s="238">
        <f>SUM(H10:H55)</f>
        <v>13179.7075</v>
      </c>
      <c r="I56" s="236"/>
      <c r="J56" s="238">
        <f>SUM(J11:J55)</f>
        <v>2360.6415</v>
      </c>
      <c r="K56" s="236"/>
      <c r="L56" s="236">
        <f>SUM(L10:L55)</f>
        <v>0</v>
      </c>
      <c r="M56" s="237">
        <f>SUM(M11:M55)</f>
        <v>15540.348999999997</v>
      </c>
    </row>
    <row r="57" spans="1:13" s="15" customFormat="1" ht="13.5">
      <c r="A57" s="136"/>
      <c r="B57" s="28"/>
      <c r="C57" s="12" t="s">
        <v>37</v>
      </c>
      <c r="D57" s="12"/>
      <c r="E57" s="152">
        <v>0.12</v>
      </c>
      <c r="F57" s="42"/>
      <c r="G57" s="29"/>
      <c r="H57" s="29"/>
      <c r="I57" s="29"/>
      <c r="J57" s="29"/>
      <c r="K57" s="29"/>
      <c r="L57" s="29"/>
      <c r="M57" s="137">
        <f>M56*E57</f>
        <v>1864.8418799999995</v>
      </c>
    </row>
    <row r="58" spans="1:13" s="15" customFormat="1" ht="13.5">
      <c r="A58" s="112"/>
      <c r="B58" s="57"/>
      <c r="C58" s="18" t="s">
        <v>61</v>
      </c>
      <c r="D58" s="18"/>
      <c r="E58" s="18"/>
      <c r="F58" s="41"/>
      <c r="G58" s="50"/>
      <c r="H58" s="50"/>
      <c r="I58" s="50"/>
      <c r="J58" s="50"/>
      <c r="K58" s="50"/>
      <c r="L58" s="50"/>
      <c r="M58" s="113">
        <f>SUM(M56:M57)</f>
        <v>17405.190879999995</v>
      </c>
    </row>
    <row r="59" spans="1:13" s="15" customFormat="1" ht="13.5">
      <c r="A59" s="112"/>
      <c r="B59" s="57"/>
      <c r="C59" s="18" t="s">
        <v>93</v>
      </c>
      <c r="D59" s="18"/>
      <c r="E59" s="145">
        <v>0.08</v>
      </c>
      <c r="F59" s="41"/>
      <c r="G59" s="50"/>
      <c r="H59" s="50"/>
      <c r="I59" s="50"/>
      <c r="J59" s="50"/>
      <c r="K59" s="50"/>
      <c r="L59" s="50"/>
      <c r="M59" s="113">
        <f>M58*E59</f>
        <v>1392.4152703999996</v>
      </c>
    </row>
    <row r="60" spans="1:13" s="15" customFormat="1" ht="13.5">
      <c r="A60" s="112"/>
      <c r="B60" s="57"/>
      <c r="C60" s="18" t="s">
        <v>61</v>
      </c>
      <c r="D60" s="18"/>
      <c r="E60" s="18"/>
      <c r="F60" s="41"/>
      <c r="G60" s="50"/>
      <c r="H60" s="50"/>
      <c r="I60" s="50"/>
      <c r="J60" s="50"/>
      <c r="K60" s="50"/>
      <c r="L60" s="50"/>
      <c r="M60" s="113">
        <f>SUM(M58:M59)</f>
        <v>18797.606150399995</v>
      </c>
    </row>
    <row r="61" spans="1:13" s="7" customFormat="1" ht="13.5">
      <c r="A61" s="112"/>
      <c r="B61" s="57"/>
      <c r="C61" s="18" t="s">
        <v>96</v>
      </c>
      <c r="D61" s="18"/>
      <c r="E61" s="145">
        <v>0.03</v>
      </c>
      <c r="F61" s="41"/>
      <c r="G61" s="50"/>
      <c r="H61" s="50"/>
      <c r="I61" s="50"/>
      <c r="J61" s="50"/>
      <c r="K61" s="50"/>
      <c r="L61" s="50"/>
      <c r="M61" s="113">
        <f>M60*E61</f>
        <v>563.9281845119998</v>
      </c>
    </row>
    <row r="62" spans="1:13" s="7" customFormat="1" ht="13.5">
      <c r="A62" s="112"/>
      <c r="B62" s="57"/>
      <c r="C62" s="18" t="s">
        <v>61</v>
      </c>
      <c r="D62" s="18"/>
      <c r="E62" s="18"/>
      <c r="F62" s="41"/>
      <c r="G62" s="50"/>
      <c r="H62" s="50"/>
      <c r="I62" s="50"/>
      <c r="J62" s="50"/>
      <c r="K62" s="50"/>
      <c r="L62" s="50"/>
      <c r="M62" s="113">
        <f>SUM(M60:M61)</f>
        <v>19361.534334911994</v>
      </c>
    </row>
    <row r="63" spans="1:13" ht="14.25" thickBot="1">
      <c r="A63" s="112"/>
      <c r="B63" s="57"/>
      <c r="C63" s="18" t="s">
        <v>94</v>
      </c>
      <c r="D63" s="18"/>
      <c r="E63" s="145">
        <v>0.18</v>
      </c>
      <c r="F63" s="41"/>
      <c r="G63" s="50"/>
      <c r="H63" s="50"/>
      <c r="I63" s="50"/>
      <c r="J63" s="50"/>
      <c r="K63" s="50"/>
      <c r="L63" s="50"/>
      <c r="M63" s="113">
        <f>M62*E63</f>
        <v>3485.076180284159</v>
      </c>
    </row>
    <row r="64" spans="1:13" ht="33.75" thickBot="1">
      <c r="A64" s="146"/>
      <c r="B64" s="147"/>
      <c r="C64" s="154" t="s">
        <v>95</v>
      </c>
      <c r="D64" s="148"/>
      <c r="E64" s="148"/>
      <c r="F64" s="149"/>
      <c r="G64" s="150"/>
      <c r="H64" s="150"/>
      <c r="I64" s="150"/>
      <c r="J64" s="150"/>
      <c r="K64" s="150"/>
      <c r="L64" s="150"/>
      <c r="M64" s="166">
        <f>SUM(M62:M63)</f>
        <v>22846.610515196153</v>
      </c>
    </row>
  </sheetData>
  <sheetProtection/>
  <mergeCells count="18">
    <mergeCell ref="G4:H5"/>
    <mergeCell ref="E5:F5"/>
    <mergeCell ref="K5:L5"/>
    <mergeCell ref="E6:E7"/>
    <mergeCell ref="F6:F7"/>
    <mergeCell ref="H6:H7"/>
    <mergeCell ref="J6:J7"/>
    <mergeCell ref="I4:J5"/>
    <mergeCell ref="M4:M7"/>
    <mergeCell ref="K4:L4"/>
    <mergeCell ref="L6:L7"/>
    <mergeCell ref="D1:M1"/>
    <mergeCell ref="A2:K2"/>
    <mergeCell ref="A3:K3"/>
    <mergeCell ref="A4:A7"/>
    <mergeCell ref="B4:B7"/>
    <mergeCell ref="D4:D7"/>
    <mergeCell ref="E4:F4"/>
  </mergeCells>
  <printOptions/>
  <pageMargins left="0.25" right="0.25" top="0.75" bottom="0.75" header="0.3" footer="0.3"/>
  <pageSetup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P92"/>
  <sheetViews>
    <sheetView zoomScale="115" zoomScaleNormal="115" zoomScalePageLayoutView="0" workbookViewId="0" topLeftCell="A2">
      <selection activeCell="N48" sqref="N48"/>
    </sheetView>
  </sheetViews>
  <sheetFormatPr defaultColWidth="9.140625" defaultRowHeight="15"/>
  <cols>
    <col min="1" max="1" width="4.00390625" style="0" customWidth="1"/>
    <col min="2" max="2" width="8.421875" style="0" customWidth="1"/>
    <col min="3" max="3" width="40.7109375" style="0" customWidth="1"/>
    <col min="5" max="5" width="7.57421875" style="0" customWidth="1"/>
    <col min="6" max="7" width="9.421875" style="0" customWidth="1"/>
    <col min="8" max="8" width="14.00390625" style="0" customWidth="1"/>
    <col min="9" max="9" width="9.421875" style="0" customWidth="1"/>
    <col min="10" max="10" width="11.8515625" style="0" customWidth="1"/>
    <col min="13" max="13" width="17.421875" style="0" customWidth="1"/>
    <col min="16" max="16" width="21.28125" style="0" bestFit="1" customWidth="1"/>
  </cols>
  <sheetData>
    <row r="1" spans="1:13" s="17" customFormat="1" ht="27.75" customHeight="1">
      <c r="A1" s="24"/>
      <c r="B1" s="10"/>
      <c r="C1" s="8" t="s">
        <v>2</v>
      </c>
      <c r="D1" s="646" t="s">
        <v>90</v>
      </c>
      <c r="E1" s="646"/>
      <c r="F1" s="646"/>
      <c r="G1" s="646"/>
      <c r="H1" s="646"/>
      <c r="I1" s="646"/>
      <c r="J1" s="646"/>
      <c r="K1" s="646"/>
      <c r="L1" s="646"/>
      <c r="M1" s="646"/>
    </row>
    <row r="2" spans="1:13" s="17" customFormat="1" ht="27.75" customHeight="1">
      <c r="A2" s="647" t="s">
        <v>173</v>
      </c>
      <c r="B2" s="647"/>
      <c r="C2" s="647"/>
      <c r="D2" s="647"/>
      <c r="E2" s="647"/>
      <c r="F2" s="647"/>
      <c r="G2" s="647"/>
      <c r="H2" s="647"/>
      <c r="I2" s="647"/>
      <c r="J2" s="647"/>
      <c r="K2" s="647"/>
      <c r="L2" s="72"/>
      <c r="M2" s="72"/>
    </row>
    <row r="3" spans="1:16" s="1" customFormat="1" ht="30.75" customHeight="1" thickBot="1">
      <c r="A3" s="648" t="s">
        <v>97</v>
      </c>
      <c r="B3" s="648"/>
      <c r="C3" s="648"/>
      <c r="D3" s="648"/>
      <c r="E3" s="648"/>
      <c r="F3" s="648"/>
      <c r="G3" s="648"/>
      <c r="H3" s="648"/>
      <c r="I3" s="648"/>
      <c r="J3" s="648"/>
      <c r="K3" s="648"/>
      <c r="L3" s="40"/>
      <c r="M3" s="40"/>
      <c r="P3" s="622" t="s">
        <v>364</v>
      </c>
    </row>
    <row r="4" spans="1:16" s="1" customFormat="1" ht="13.5">
      <c r="A4" s="683" t="s">
        <v>30</v>
      </c>
      <c r="B4" s="686" t="s">
        <v>4</v>
      </c>
      <c r="C4" s="256"/>
      <c r="D4" s="689" t="s">
        <v>31</v>
      </c>
      <c r="E4" s="692" t="s">
        <v>5</v>
      </c>
      <c r="F4" s="693"/>
      <c r="G4" s="679" t="s">
        <v>33</v>
      </c>
      <c r="H4" s="680"/>
      <c r="I4" s="679" t="s">
        <v>32</v>
      </c>
      <c r="J4" s="680"/>
      <c r="K4" s="694" t="s">
        <v>6</v>
      </c>
      <c r="L4" s="693"/>
      <c r="M4" s="669" t="s">
        <v>34</v>
      </c>
      <c r="N4" s="564"/>
      <c r="P4" s="623" t="s">
        <v>365</v>
      </c>
    </row>
    <row r="5" spans="1:16" s="1" customFormat="1" ht="16.5" customHeight="1">
      <c r="A5" s="684"/>
      <c r="B5" s="687"/>
      <c r="C5" s="203" t="s">
        <v>71</v>
      </c>
      <c r="D5" s="690"/>
      <c r="E5" s="672" t="s">
        <v>7</v>
      </c>
      <c r="F5" s="673"/>
      <c r="G5" s="681"/>
      <c r="H5" s="682"/>
      <c r="I5" s="681"/>
      <c r="J5" s="682"/>
      <c r="K5" s="674" t="s">
        <v>8</v>
      </c>
      <c r="L5" s="673"/>
      <c r="M5" s="670"/>
      <c r="P5" s="623" t="s">
        <v>373</v>
      </c>
    </row>
    <row r="6" spans="1:13" s="1" customFormat="1" ht="13.5">
      <c r="A6" s="684"/>
      <c r="B6" s="687"/>
      <c r="C6" s="258" t="s">
        <v>72</v>
      </c>
      <c r="D6" s="690"/>
      <c r="E6" s="675" t="s">
        <v>73</v>
      </c>
      <c r="F6" s="677" t="s">
        <v>35</v>
      </c>
      <c r="G6" s="65" t="s">
        <v>9</v>
      </c>
      <c r="H6" s="677" t="s">
        <v>35</v>
      </c>
      <c r="I6" s="65" t="s">
        <v>9</v>
      </c>
      <c r="J6" s="677" t="s">
        <v>35</v>
      </c>
      <c r="K6" s="65" t="s">
        <v>9</v>
      </c>
      <c r="L6" s="677" t="s">
        <v>35</v>
      </c>
      <c r="M6" s="670"/>
    </row>
    <row r="7" spans="1:13" s="1" customFormat="1" ht="14.25" thickBot="1">
      <c r="A7" s="685"/>
      <c r="B7" s="688"/>
      <c r="C7" s="259"/>
      <c r="D7" s="691"/>
      <c r="E7" s="676"/>
      <c r="F7" s="678"/>
      <c r="G7" s="260" t="s">
        <v>10</v>
      </c>
      <c r="H7" s="678"/>
      <c r="I7" s="261" t="s">
        <v>10</v>
      </c>
      <c r="J7" s="678"/>
      <c r="K7" s="261" t="s">
        <v>10</v>
      </c>
      <c r="L7" s="678"/>
      <c r="M7" s="671"/>
    </row>
    <row r="8" spans="1:13" s="1" customFormat="1" ht="14.25" thickBot="1">
      <c r="A8" s="264">
        <v>1</v>
      </c>
      <c r="B8" s="265" t="s">
        <v>11</v>
      </c>
      <c r="C8" s="266" t="s">
        <v>12</v>
      </c>
      <c r="D8" s="267" t="s">
        <v>13</v>
      </c>
      <c r="E8" s="268" t="s">
        <v>14</v>
      </c>
      <c r="F8" s="269" t="s">
        <v>15</v>
      </c>
      <c r="G8" s="270" t="s">
        <v>16</v>
      </c>
      <c r="H8" s="271" t="s">
        <v>17</v>
      </c>
      <c r="I8" s="272" t="s">
        <v>18</v>
      </c>
      <c r="J8" s="270" t="s">
        <v>19</v>
      </c>
      <c r="K8" s="272" t="s">
        <v>20</v>
      </c>
      <c r="L8" s="271" t="s">
        <v>21</v>
      </c>
      <c r="M8" s="273" t="s">
        <v>22</v>
      </c>
    </row>
    <row r="9" spans="1:13" s="1" customFormat="1" ht="13.5">
      <c r="A9" s="312">
        <v>1</v>
      </c>
      <c r="B9" s="30" t="s">
        <v>67</v>
      </c>
      <c r="C9" s="69" t="s">
        <v>162</v>
      </c>
      <c r="D9" s="36" t="s">
        <v>27</v>
      </c>
      <c r="E9" s="262"/>
      <c r="F9" s="263">
        <v>20</v>
      </c>
      <c r="G9" s="205"/>
      <c r="H9" s="206"/>
      <c r="I9" s="208"/>
      <c r="J9" s="205"/>
      <c r="K9" s="208"/>
      <c r="L9" s="206"/>
      <c r="M9" s="257"/>
    </row>
    <row r="10" spans="1:13" s="1" customFormat="1" ht="27.75" thickBot="1">
      <c r="A10" s="313"/>
      <c r="B10" s="60" t="s">
        <v>29</v>
      </c>
      <c r="C10" s="20" t="s">
        <v>39</v>
      </c>
      <c r="D10" s="18" t="s">
        <v>27</v>
      </c>
      <c r="E10" s="92"/>
      <c r="F10" s="92">
        <f>F9</f>
        <v>20</v>
      </c>
      <c r="G10" s="215"/>
      <c r="H10" s="197"/>
      <c r="I10" s="607">
        <v>20</v>
      </c>
      <c r="J10" s="215">
        <f>F10*I10</f>
        <v>400</v>
      </c>
      <c r="K10" s="196"/>
      <c r="L10" s="197"/>
      <c r="M10" s="314">
        <f>H10+J10+L10</f>
        <v>400</v>
      </c>
    </row>
    <row r="11" spans="1:13" s="1" customFormat="1" ht="27.75" thickBot="1">
      <c r="A11" s="277">
        <v>2</v>
      </c>
      <c r="B11" s="265" t="s">
        <v>29</v>
      </c>
      <c r="C11" s="278" t="s">
        <v>164</v>
      </c>
      <c r="D11" s="141" t="s">
        <v>27</v>
      </c>
      <c r="E11" s="268"/>
      <c r="F11" s="269">
        <v>4</v>
      </c>
      <c r="G11" s="270"/>
      <c r="H11" s="271"/>
      <c r="I11" s="590">
        <v>15</v>
      </c>
      <c r="J11" s="270">
        <f>F11*I11</f>
        <v>60</v>
      </c>
      <c r="K11" s="272"/>
      <c r="L11" s="271"/>
      <c r="M11" s="273">
        <f>H11+J11+L11</f>
        <v>60</v>
      </c>
    </row>
    <row r="12" spans="1:13" s="1" customFormat="1" ht="13.5">
      <c r="A12" s="315"/>
      <c r="B12" s="274"/>
      <c r="C12" s="210" t="s">
        <v>60</v>
      </c>
      <c r="D12" s="49" t="s">
        <v>27</v>
      </c>
      <c r="E12" s="275"/>
      <c r="F12" s="276">
        <v>4</v>
      </c>
      <c r="G12" s="608">
        <v>45</v>
      </c>
      <c r="H12" s="206">
        <f>F12*G12</f>
        <v>180</v>
      </c>
      <c r="I12" s="208"/>
      <c r="J12" s="205">
        <f>F12*I12</f>
        <v>0</v>
      </c>
      <c r="K12" s="208"/>
      <c r="L12" s="206"/>
      <c r="M12" s="257">
        <f>H12+J12+L12</f>
        <v>180</v>
      </c>
    </row>
    <row r="13" spans="1:13" s="1" customFormat="1" ht="13.5">
      <c r="A13" s="316">
        <v>3</v>
      </c>
      <c r="B13" s="182" t="s">
        <v>77</v>
      </c>
      <c r="C13" s="67" t="s">
        <v>163</v>
      </c>
      <c r="D13" s="53" t="s">
        <v>27</v>
      </c>
      <c r="E13" s="78"/>
      <c r="F13" s="78">
        <v>20</v>
      </c>
      <c r="G13" s="215"/>
      <c r="H13" s="197"/>
      <c r="I13" s="196"/>
      <c r="J13" s="215">
        <f>F13*I13</f>
        <v>0</v>
      </c>
      <c r="K13" s="196"/>
      <c r="L13" s="197"/>
      <c r="M13" s="314">
        <f>H13+J13+L13</f>
        <v>0</v>
      </c>
    </row>
    <row r="14" spans="1:13" s="1" customFormat="1" ht="27.75" thickBot="1">
      <c r="A14" s="313"/>
      <c r="B14" s="60" t="s">
        <v>29</v>
      </c>
      <c r="C14" s="20" t="s">
        <v>44</v>
      </c>
      <c r="D14" s="18" t="s">
        <v>27</v>
      </c>
      <c r="E14" s="92"/>
      <c r="F14" s="92">
        <f>F13</f>
        <v>20</v>
      </c>
      <c r="G14" s="215"/>
      <c r="H14" s="197"/>
      <c r="I14" s="607">
        <v>25</v>
      </c>
      <c r="J14" s="215">
        <f>F14*I14</f>
        <v>500</v>
      </c>
      <c r="K14" s="196"/>
      <c r="L14" s="197"/>
      <c r="M14" s="314">
        <f>H14+J14+L14</f>
        <v>500</v>
      </c>
    </row>
    <row r="15" spans="1:13" ht="27">
      <c r="A15" s="221">
        <v>4</v>
      </c>
      <c r="B15" s="247" t="s">
        <v>57</v>
      </c>
      <c r="C15" s="225" t="s">
        <v>53</v>
      </c>
      <c r="D15" s="223" t="s">
        <v>91</v>
      </c>
      <c r="E15" s="223"/>
      <c r="F15" s="280">
        <v>438</v>
      </c>
      <c r="G15" s="101"/>
      <c r="H15" s="101"/>
      <c r="I15" s="101"/>
      <c r="J15" s="101"/>
      <c r="K15" s="101"/>
      <c r="L15" s="101"/>
      <c r="M15" s="103"/>
    </row>
    <row r="16" spans="1:13" ht="15">
      <c r="A16" s="104"/>
      <c r="B16" s="182"/>
      <c r="C16" s="16" t="s">
        <v>44</v>
      </c>
      <c r="D16" s="3" t="s">
        <v>25</v>
      </c>
      <c r="E16" s="3">
        <v>0.609</v>
      </c>
      <c r="F16" s="239">
        <f>F15*E16</f>
        <v>266.742</v>
      </c>
      <c r="G16" s="58"/>
      <c r="H16" s="193"/>
      <c r="I16" s="586"/>
      <c r="J16" s="58">
        <f>F16*I16</f>
        <v>0</v>
      </c>
      <c r="K16" s="58"/>
      <c r="L16" s="58"/>
      <c r="M16" s="105">
        <f>H16+J16+L16</f>
        <v>0</v>
      </c>
    </row>
    <row r="17" spans="1:13" ht="15">
      <c r="A17" s="104"/>
      <c r="B17" s="33"/>
      <c r="C17" s="16" t="s">
        <v>26</v>
      </c>
      <c r="D17" s="3" t="s">
        <v>3</v>
      </c>
      <c r="E17" s="3">
        <v>0.002</v>
      </c>
      <c r="F17" s="239">
        <f>F15*E17</f>
        <v>0.876</v>
      </c>
      <c r="G17" s="58"/>
      <c r="H17" s="58"/>
      <c r="I17" s="58"/>
      <c r="J17" s="58"/>
      <c r="K17" s="586"/>
      <c r="L17" s="58">
        <f>F17*K17</f>
        <v>0</v>
      </c>
      <c r="M17" s="105">
        <f>H17+J17+L17</f>
        <v>0</v>
      </c>
    </row>
    <row r="18" spans="1:13" ht="15">
      <c r="A18" s="104"/>
      <c r="B18" s="33"/>
      <c r="C18" s="16" t="s">
        <v>45</v>
      </c>
      <c r="D18" s="3"/>
      <c r="E18" s="3"/>
      <c r="F18" s="239"/>
      <c r="G18" s="58"/>
      <c r="H18" s="58"/>
      <c r="I18" s="58"/>
      <c r="J18" s="58"/>
      <c r="K18" s="58"/>
      <c r="L18" s="58"/>
      <c r="M18" s="105"/>
    </row>
    <row r="19" spans="1:15" ht="15">
      <c r="A19" s="104"/>
      <c r="B19" s="3"/>
      <c r="C19" s="16" t="s">
        <v>58</v>
      </c>
      <c r="D19" s="3" t="s">
        <v>91</v>
      </c>
      <c r="E19" s="3">
        <v>1</v>
      </c>
      <c r="F19" s="239">
        <f>F15*E19</f>
        <v>438</v>
      </c>
      <c r="G19" s="586">
        <v>3.12</v>
      </c>
      <c r="H19" s="91">
        <f>F19*G19</f>
        <v>1366.56</v>
      </c>
      <c r="I19" s="58">
        <f>G19*0.4</f>
        <v>1.2480000000000002</v>
      </c>
      <c r="J19" s="58">
        <f>I19*G19</f>
        <v>3.8937600000000008</v>
      </c>
      <c r="K19" s="58"/>
      <c r="L19" s="58"/>
      <c r="M19" s="105">
        <f aca="true" t="shared" si="0" ref="M19:M24">H19+J19+L19</f>
        <v>1370.4537599999999</v>
      </c>
      <c r="O19" s="614"/>
    </row>
    <row r="20" spans="1:13" ht="15">
      <c r="A20" s="104"/>
      <c r="B20" s="3"/>
      <c r="C20" s="16" t="s">
        <v>43</v>
      </c>
      <c r="D20" s="3" t="s">
        <v>28</v>
      </c>
      <c r="E20" s="3">
        <v>0.14</v>
      </c>
      <c r="F20" s="239">
        <f>F15*E20</f>
        <v>61.32000000000001</v>
      </c>
      <c r="G20" s="586">
        <v>5</v>
      </c>
      <c r="H20" s="58">
        <f>F20*G20</f>
        <v>306.6</v>
      </c>
      <c r="I20" s="58">
        <f>G20*0.4</f>
        <v>2</v>
      </c>
      <c r="J20" s="58">
        <f>I20*G20</f>
        <v>10</v>
      </c>
      <c r="K20" s="58"/>
      <c r="L20" s="58"/>
      <c r="M20" s="105">
        <f t="shared" si="0"/>
        <v>316.6</v>
      </c>
    </row>
    <row r="21" spans="1:13" ht="15.75" thickBot="1">
      <c r="A21" s="106"/>
      <c r="B21" s="281"/>
      <c r="C21" s="107" t="s">
        <v>46</v>
      </c>
      <c r="D21" s="108" t="s">
        <v>25</v>
      </c>
      <c r="E21" s="108">
        <v>0.16</v>
      </c>
      <c r="F21" s="163">
        <f>F15*E21</f>
        <v>70.08</v>
      </c>
      <c r="G21" s="591">
        <v>7</v>
      </c>
      <c r="H21" s="109">
        <f>F21*G21</f>
        <v>490.56</v>
      </c>
      <c r="I21" s="109"/>
      <c r="J21" s="109"/>
      <c r="K21" s="109"/>
      <c r="L21" s="109"/>
      <c r="M21" s="110">
        <f t="shared" si="0"/>
        <v>490.56</v>
      </c>
    </row>
    <row r="22" spans="1:13" ht="27">
      <c r="A22" s="317">
        <v>5</v>
      </c>
      <c r="B22" s="30" t="s">
        <v>41</v>
      </c>
      <c r="C22" s="69" t="s">
        <v>120</v>
      </c>
      <c r="D22" s="36" t="s">
        <v>91</v>
      </c>
      <c r="E22" s="36"/>
      <c r="F22" s="279">
        <v>83</v>
      </c>
      <c r="G22" s="45"/>
      <c r="H22" s="45"/>
      <c r="I22" s="45"/>
      <c r="J22" s="45"/>
      <c r="K22" s="45"/>
      <c r="L22" s="45"/>
      <c r="M22" s="130"/>
    </row>
    <row r="23" spans="1:13" ht="15">
      <c r="A23" s="104"/>
      <c r="B23" s="182"/>
      <c r="C23" s="16" t="s">
        <v>44</v>
      </c>
      <c r="D23" s="3" t="s">
        <v>25</v>
      </c>
      <c r="E23" s="3">
        <f>0.583</f>
        <v>0.583</v>
      </c>
      <c r="F23" s="239">
        <f>F22*E23</f>
        <v>48.388999999999996</v>
      </c>
      <c r="G23" s="58"/>
      <c r="H23" s="193"/>
      <c r="I23" s="586"/>
      <c r="J23" s="58">
        <f>F23*I23</f>
        <v>0</v>
      </c>
      <c r="K23" s="58"/>
      <c r="L23" s="58"/>
      <c r="M23" s="105">
        <f t="shared" si="0"/>
        <v>0</v>
      </c>
    </row>
    <row r="24" spans="1:13" ht="15">
      <c r="A24" s="104"/>
      <c r="B24" s="240"/>
      <c r="C24" s="16" t="s">
        <v>26</v>
      </c>
      <c r="D24" s="3" t="s">
        <v>3</v>
      </c>
      <c r="E24" s="3">
        <v>0.0046</v>
      </c>
      <c r="F24" s="239">
        <f>F22*E24</f>
        <v>0.3818</v>
      </c>
      <c r="G24" s="58"/>
      <c r="H24" s="58"/>
      <c r="I24" s="58"/>
      <c r="J24" s="58"/>
      <c r="K24" s="586"/>
      <c r="L24" s="58">
        <f>F24*K24</f>
        <v>0</v>
      </c>
      <c r="M24" s="105">
        <f t="shared" si="0"/>
        <v>0</v>
      </c>
    </row>
    <row r="25" spans="1:13" ht="15">
      <c r="A25" s="104"/>
      <c r="B25" s="240"/>
      <c r="C25" s="16" t="s">
        <v>45</v>
      </c>
      <c r="D25" s="3"/>
      <c r="E25" s="3"/>
      <c r="F25" s="239"/>
      <c r="G25" s="58"/>
      <c r="H25" s="58"/>
      <c r="I25" s="58"/>
      <c r="J25" s="58"/>
      <c r="K25" s="58"/>
      <c r="L25" s="58"/>
      <c r="M25" s="105"/>
    </row>
    <row r="26" spans="1:15" ht="15">
      <c r="A26" s="104"/>
      <c r="B26" s="53"/>
      <c r="C26" s="16" t="s">
        <v>121</v>
      </c>
      <c r="D26" s="3" t="s">
        <v>91</v>
      </c>
      <c r="E26" s="3">
        <v>1</v>
      </c>
      <c r="F26" s="239">
        <f>F22*E26</f>
        <v>83</v>
      </c>
      <c r="G26" s="586">
        <v>8.033898305084746</v>
      </c>
      <c r="H26" s="58">
        <f>F26*G26</f>
        <v>666.8135593220339</v>
      </c>
      <c r="I26" s="58">
        <f>G26*0.4</f>
        <v>3.2135593220338983</v>
      </c>
      <c r="J26" s="58">
        <f>I26*G26</f>
        <v>25.81740879057742</v>
      </c>
      <c r="K26" s="58"/>
      <c r="L26" s="58"/>
      <c r="M26" s="105">
        <f>H26+J26+L26</f>
        <v>692.6309681126114</v>
      </c>
      <c r="O26" s="614"/>
    </row>
    <row r="27" spans="1:13" ht="15">
      <c r="A27" s="104"/>
      <c r="B27" s="53"/>
      <c r="C27" s="16" t="s">
        <v>43</v>
      </c>
      <c r="D27" s="3" t="s">
        <v>28</v>
      </c>
      <c r="E27" s="3">
        <v>0.14</v>
      </c>
      <c r="F27" s="239">
        <f>F22*E27</f>
        <v>11.620000000000001</v>
      </c>
      <c r="G27" s="586">
        <v>5</v>
      </c>
      <c r="H27" s="58">
        <f>F27*G27</f>
        <v>58.10000000000001</v>
      </c>
      <c r="I27" s="58">
        <f>G27*0.4</f>
        <v>2</v>
      </c>
      <c r="J27" s="58">
        <f>I27*G27</f>
        <v>10</v>
      </c>
      <c r="K27" s="58"/>
      <c r="L27" s="58"/>
      <c r="M27" s="105">
        <f>H27+J27+L27</f>
        <v>68.10000000000001</v>
      </c>
    </row>
    <row r="28" spans="1:13" ht="15.75" thickBot="1">
      <c r="A28" s="112"/>
      <c r="B28" s="56"/>
      <c r="C28" s="20" t="s">
        <v>46</v>
      </c>
      <c r="D28" s="18" t="s">
        <v>3</v>
      </c>
      <c r="E28" s="18">
        <v>0.16</v>
      </c>
      <c r="F28" s="54">
        <f>F22*E28</f>
        <v>13.280000000000001</v>
      </c>
      <c r="G28" s="589">
        <v>20</v>
      </c>
      <c r="H28" s="50">
        <f>F28*G28</f>
        <v>265.6</v>
      </c>
      <c r="I28" s="50"/>
      <c r="J28" s="50"/>
      <c r="K28" s="50"/>
      <c r="L28" s="50"/>
      <c r="M28" s="113">
        <f>H28+J28+L28</f>
        <v>265.6</v>
      </c>
    </row>
    <row r="29" spans="1:13" ht="27">
      <c r="A29" s="221">
        <v>6</v>
      </c>
      <c r="B29" s="247" t="s">
        <v>123</v>
      </c>
      <c r="C29" s="225" t="s">
        <v>119</v>
      </c>
      <c r="D29" s="223" t="s">
        <v>91</v>
      </c>
      <c r="E29" s="223"/>
      <c r="F29" s="282">
        <v>50</v>
      </c>
      <c r="G29" s="101"/>
      <c r="H29" s="101"/>
      <c r="I29" s="101"/>
      <c r="J29" s="101"/>
      <c r="K29" s="101"/>
      <c r="L29" s="101"/>
      <c r="M29" s="103"/>
    </row>
    <row r="30" spans="1:13" ht="15">
      <c r="A30" s="104"/>
      <c r="B30" s="240"/>
      <c r="C30" s="16" t="s">
        <v>44</v>
      </c>
      <c r="D30" s="3" t="s">
        <v>25</v>
      </c>
      <c r="E30" s="3">
        <v>0.79</v>
      </c>
      <c r="F30" s="55">
        <f>F29*E30</f>
        <v>39.5</v>
      </c>
      <c r="G30" s="58"/>
      <c r="H30" s="58"/>
      <c r="I30" s="586"/>
      <c r="J30" s="58">
        <f>F30*I30</f>
        <v>0</v>
      </c>
      <c r="K30" s="58"/>
      <c r="L30" s="58"/>
      <c r="M30" s="105">
        <f>H30+J30+L30</f>
        <v>0</v>
      </c>
    </row>
    <row r="31" spans="1:13" ht="15">
      <c r="A31" s="104"/>
      <c r="B31" s="240"/>
      <c r="C31" s="16" t="s">
        <v>26</v>
      </c>
      <c r="D31" s="3" t="s">
        <v>3</v>
      </c>
      <c r="E31" s="3">
        <v>0.0056</v>
      </c>
      <c r="F31" s="55">
        <f>F29*E31</f>
        <v>0.27999999999999997</v>
      </c>
      <c r="G31" s="58"/>
      <c r="H31" s="58"/>
      <c r="I31" s="58"/>
      <c r="J31" s="58"/>
      <c r="K31" s="586"/>
      <c r="L31" s="58">
        <f>F31*K31</f>
        <v>0</v>
      </c>
      <c r="M31" s="105">
        <f>H31+J31+L31</f>
        <v>0</v>
      </c>
    </row>
    <row r="32" spans="1:13" ht="15">
      <c r="A32" s="104"/>
      <c r="B32" s="240"/>
      <c r="C32" s="16" t="s">
        <v>45</v>
      </c>
      <c r="D32" s="3"/>
      <c r="E32" s="3"/>
      <c r="F32" s="55">
        <f>F31*E32</f>
        <v>0</v>
      </c>
      <c r="G32" s="58"/>
      <c r="H32" s="58"/>
      <c r="I32" s="58"/>
      <c r="J32" s="58"/>
      <c r="K32" s="58"/>
      <c r="L32" s="58"/>
      <c r="M32" s="105"/>
    </row>
    <row r="33" spans="1:15" ht="15">
      <c r="A33" s="104"/>
      <c r="B33" s="240"/>
      <c r="C33" s="16" t="s">
        <v>122</v>
      </c>
      <c r="D33" s="3" t="s">
        <v>91</v>
      </c>
      <c r="E33" s="3">
        <v>1</v>
      </c>
      <c r="F33" s="55">
        <f>F29*E33</f>
        <v>50</v>
      </c>
      <c r="G33" s="586">
        <v>13.957627118644067</v>
      </c>
      <c r="H33" s="58">
        <f>F33*G33</f>
        <v>697.8813559322034</v>
      </c>
      <c r="I33" s="58">
        <f>G33*0.4</f>
        <v>5.583050847457628</v>
      </c>
      <c r="J33" s="58">
        <f>I33*G33</f>
        <v>77.92614191324333</v>
      </c>
      <c r="K33" s="58"/>
      <c r="L33" s="58"/>
      <c r="M33" s="105">
        <f>H33+J33+L33</f>
        <v>775.8074978454467</v>
      </c>
      <c r="O33" s="614"/>
    </row>
    <row r="34" spans="1:15" ht="15">
      <c r="A34" s="104"/>
      <c r="B34" s="240"/>
      <c r="C34" s="16" t="s">
        <v>43</v>
      </c>
      <c r="D34" s="3" t="s">
        <v>28</v>
      </c>
      <c r="E34" s="3">
        <v>0.36</v>
      </c>
      <c r="F34" s="55">
        <f>F29*E34</f>
        <v>18</v>
      </c>
      <c r="G34" s="586">
        <v>6.779661016949153</v>
      </c>
      <c r="H34" s="58">
        <f>F34*G34</f>
        <v>122.03389830508476</v>
      </c>
      <c r="I34" s="58">
        <f aca="true" t="shared" si="1" ref="I34:I43">G34*0.4</f>
        <v>2.7118644067796613</v>
      </c>
      <c r="J34" s="58">
        <f aca="true" t="shared" si="2" ref="J34:J43">I34*G34</f>
        <v>18.38552140189601</v>
      </c>
      <c r="K34" s="58"/>
      <c r="L34" s="58"/>
      <c r="M34" s="105">
        <f>H34+J34+L34</f>
        <v>140.41941970698076</v>
      </c>
      <c r="O34" s="614"/>
    </row>
    <row r="35" spans="1:15" ht="15">
      <c r="A35" s="104"/>
      <c r="B35" s="53"/>
      <c r="C35" s="16" t="s">
        <v>85</v>
      </c>
      <c r="D35" s="3" t="s">
        <v>36</v>
      </c>
      <c r="E35" s="3"/>
      <c r="F35" s="55">
        <v>62</v>
      </c>
      <c r="G35" s="586">
        <v>0.9152542372881357</v>
      </c>
      <c r="H35" s="58">
        <f aca="true" t="shared" si="3" ref="H35:H43">F35*G35</f>
        <v>56.745762711864415</v>
      </c>
      <c r="I35" s="58">
        <f t="shared" si="1"/>
        <v>0.3661016949152543</v>
      </c>
      <c r="J35" s="58">
        <f t="shared" si="2"/>
        <v>0.33507612754955485</v>
      </c>
      <c r="K35" s="58"/>
      <c r="L35" s="58"/>
      <c r="M35" s="105">
        <f aca="true" t="shared" si="4" ref="M35:M44">H35+J35+L35</f>
        <v>57.08083883941397</v>
      </c>
      <c r="O35" s="614"/>
    </row>
    <row r="36" spans="1:15" ht="15">
      <c r="A36" s="104"/>
      <c r="B36" s="53"/>
      <c r="C36" s="16" t="s">
        <v>131</v>
      </c>
      <c r="D36" s="3" t="s">
        <v>36</v>
      </c>
      <c r="E36" s="3"/>
      <c r="F36" s="55">
        <v>13</v>
      </c>
      <c r="G36" s="586">
        <v>61.67796610169492</v>
      </c>
      <c r="H36" s="58">
        <f t="shared" si="3"/>
        <v>801.8135593220339</v>
      </c>
      <c r="I36" s="58">
        <f t="shared" si="1"/>
        <v>24.67118644067797</v>
      </c>
      <c r="J36" s="58">
        <f t="shared" si="2"/>
        <v>1521.6686009767313</v>
      </c>
      <c r="K36" s="58"/>
      <c r="L36" s="58"/>
      <c r="M36" s="105">
        <f t="shared" si="4"/>
        <v>2323.4821602987654</v>
      </c>
      <c r="O36" s="614"/>
    </row>
    <row r="37" spans="1:15" ht="15">
      <c r="A37" s="104"/>
      <c r="B37" s="53"/>
      <c r="C37" s="16" t="s">
        <v>86</v>
      </c>
      <c r="D37" s="3" t="s">
        <v>36</v>
      </c>
      <c r="E37" s="3"/>
      <c r="F37" s="55">
        <v>42</v>
      </c>
      <c r="G37" s="586">
        <v>2.0593220338983054</v>
      </c>
      <c r="H37" s="58">
        <f t="shared" si="3"/>
        <v>86.49152542372883</v>
      </c>
      <c r="I37" s="58">
        <f t="shared" si="1"/>
        <v>0.8237288135593221</v>
      </c>
      <c r="J37" s="58">
        <f t="shared" si="2"/>
        <v>1.6963228957196212</v>
      </c>
      <c r="K37" s="58"/>
      <c r="L37" s="58"/>
      <c r="M37" s="105">
        <f t="shared" si="4"/>
        <v>88.18784831944845</v>
      </c>
      <c r="O37" s="614"/>
    </row>
    <row r="38" spans="1:15" ht="15">
      <c r="A38" s="104"/>
      <c r="B38" s="240"/>
      <c r="C38" s="16" t="s">
        <v>79</v>
      </c>
      <c r="D38" s="3" t="s">
        <v>36</v>
      </c>
      <c r="E38" s="32"/>
      <c r="F38" s="239">
        <v>31</v>
      </c>
      <c r="G38" s="586">
        <v>3.1271186440677967</v>
      </c>
      <c r="H38" s="58">
        <f>F38*G38</f>
        <v>96.9406779661017</v>
      </c>
      <c r="I38" s="58">
        <f t="shared" si="1"/>
        <v>1.2508474576271187</v>
      </c>
      <c r="J38" s="58">
        <f t="shared" si="2"/>
        <v>3.9115484056305663</v>
      </c>
      <c r="K38" s="58"/>
      <c r="L38" s="58"/>
      <c r="M38" s="105">
        <f>H38+J38+L38</f>
        <v>100.85222637173227</v>
      </c>
      <c r="O38" s="614"/>
    </row>
    <row r="39" spans="1:15" ht="15">
      <c r="A39" s="104"/>
      <c r="B39" s="240"/>
      <c r="C39" s="16" t="s">
        <v>80</v>
      </c>
      <c r="D39" s="3" t="s">
        <v>36</v>
      </c>
      <c r="E39" s="32"/>
      <c r="F39" s="239">
        <v>21</v>
      </c>
      <c r="G39" s="586">
        <v>3.9915254237288136</v>
      </c>
      <c r="H39" s="58">
        <f t="shared" si="3"/>
        <v>83.82203389830508</v>
      </c>
      <c r="I39" s="58">
        <f t="shared" si="1"/>
        <v>1.5966101694915256</v>
      </c>
      <c r="J39" s="58">
        <f t="shared" si="2"/>
        <v>6.372910083309394</v>
      </c>
      <c r="K39" s="58"/>
      <c r="L39" s="58"/>
      <c r="M39" s="105">
        <f t="shared" si="4"/>
        <v>90.19494398161447</v>
      </c>
      <c r="O39" s="614"/>
    </row>
    <row r="40" spans="1:15" ht="15">
      <c r="A40" s="104"/>
      <c r="B40" s="240"/>
      <c r="C40" s="16" t="s">
        <v>130</v>
      </c>
      <c r="D40" s="3" t="s">
        <v>36</v>
      </c>
      <c r="E40" s="32"/>
      <c r="F40" s="239">
        <v>6</v>
      </c>
      <c r="G40" s="586">
        <v>13.601694915254235</v>
      </c>
      <c r="H40" s="58">
        <f t="shared" si="3"/>
        <v>81.61016949152541</v>
      </c>
      <c r="I40" s="58">
        <f t="shared" si="1"/>
        <v>5.440677966101695</v>
      </c>
      <c r="J40" s="58">
        <f t="shared" si="2"/>
        <v>74.00244182706118</v>
      </c>
      <c r="K40" s="58"/>
      <c r="L40" s="58"/>
      <c r="M40" s="105">
        <f t="shared" si="4"/>
        <v>155.61261131858657</v>
      </c>
      <c r="O40" s="614"/>
    </row>
    <row r="41" spans="1:15" ht="15">
      <c r="A41" s="104"/>
      <c r="B41" s="240"/>
      <c r="C41" s="16" t="s">
        <v>81</v>
      </c>
      <c r="D41" s="3" t="s">
        <v>36</v>
      </c>
      <c r="E41" s="32"/>
      <c r="F41" s="239">
        <v>5</v>
      </c>
      <c r="G41" s="586">
        <v>8.872881355932204</v>
      </c>
      <c r="H41" s="58">
        <f t="shared" si="3"/>
        <v>44.364406779661024</v>
      </c>
      <c r="I41" s="58">
        <f t="shared" si="1"/>
        <v>3.549152542372882</v>
      </c>
      <c r="J41" s="58">
        <f t="shared" si="2"/>
        <v>31.491209422579725</v>
      </c>
      <c r="K41" s="58"/>
      <c r="L41" s="58"/>
      <c r="M41" s="105">
        <f t="shared" si="4"/>
        <v>75.85561620224075</v>
      </c>
      <c r="O41" s="614"/>
    </row>
    <row r="42" spans="1:15" ht="15">
      <c r="A42" s="104"/>
      <c r="B42" s="240"/>
      <c r="C42" s="16" t="s">
        <v>82</v>
      </c>
      <c r="D42" s="3" t="s">
        <v>36</v>
      </c>
      <c r="E42" s="32"/>
      <c r="F42" s="239">
        <v>31</v>
      </c>
      <c r="G42" s="586">
        <v>26.18</v>
      </c>
      <c r="H42" s="58">
        <f t="shared" si="3"/>
        <v>811.58</v>
      </c>
      <c r="I42" s="58">
        <f t="shared" si="1"/>
        <v>10.472000000000001</v>
      </c>
      <c r="J42" s="58">
        <f t="shared" si="2"/>
        <v>274.15696</v>
      </c>
      <c r="K42" s="58"/>
      <c r="L42" s="58"/>
      <c r="M42" s="105">
        <f t="shared" si="4"/>
        <v>1085.7369600000002</v>
      </c>
      <c r="O42" s="614"/>
    </row>
    <row r="43" spans="1:15" ht="15">
      <c r="A43" s="104"/>
      <c r="B43" s="240"/>
      <c r="C43" s="16" t="s">
        <v>83</v>
      </c>
      <c r="D43" s="3" t="s">
        <v>36</v>
      </c>
      <c r="E43" s="32"/>
      <c r="F43" s="239">
        <v>6</v>
      </c>
      <c r="G43" s="586">
        <v>5.745762711864407</v>
      </c>
      <c r="H43" s="58">
        <f t="shared" si="3"/>
        <v>34.474576271186436</v>
      </c>
      <c r="I43" s="58">
        <f t="shared" si="1"/>
        <v>2.298305084745763</v>
      </c>
      <c r="J43" s="58">
        <f t="shared" si="2"/>
        <v>13.20551565642057</v>
      </c>
      <c r="K43" s="58"/>
      <c r="L43" s="58"/>
      <c r="M43" s="105">
        <f t="shared" si="4"/>
        <v>47.68009192760701</v>
      </c>
      <c r="O43" s="614"/>
    </row>
    <row r="44" spans="1:15" ht="15.75" thickBot="1">
      <c r="A44" s="106"/>
      <c r="B44" s="250"/>
      <c r="C44" s="107" t="s">
        <v>46</v>
      </c>
      <c r="D44" s="108" t="s">
        <v>3</v>
      </c>
      <c r="E44" s="108">
        <v>0.38</v>
      </c>
      <c r="F44" s="163">
        <f>F29*E44</f>
        <v>19</v>
      </c>
      <c r="G44" s="591">
        <v>12.711864406779661</v>
      </c>
      <c r="H44" s="109">
        <f>F44*G44</f>
        <v>241.52542372881356</v>
      </c>
      <c r="I44" s="109"/>
      <c r="J44" s="109"/>
      <c r="K44" s="109"/>
      <c r="L44" s="109"/>
      <c r="M44" s="110">
        <f t="shared" si="4"/>
        <v>241.52542372881356</v>
      </c>
      <c r="O44" s="614"/>
    </row>
    <row r="45" spans="1:13" ht="15" customHeight="1">
      <c r="A45" s="317">
        <v>7</v>
      </c>
      <c r="B45" s="30" t="s">
        <v>59</v>
      </c>
      <c r="C45" s="69" t="s">
        <v>125</v>
      </c>
      <c r="D45" s="36" t="s">
        <v>75</v>
      </c>
      <c r="E45" s="36"/>
      <c r="F45" s="279">
        <v>24</v>
      </c>
      <c r="G45" s="45"/>
      <c r="H45" s="45"/>
      <c r="I45" s="45"/>
      <c r="J45" s="45"/>
      <c r="K45" s="45"/>
      <c r="L45" s="45"/>
      <c r="M45" s="130"/>
    </row>
    <row r="46" spans="1:13" ht="15">
      <c r="A46" s="104"/>
      <c r="B46" s="182"/>
      <c r="C46" s="16" t="s">
        <v>44</v>
      </c>
      <c r="D46" s="3" t="s">
        <v>75</v>
      </c>
      <c r="E46" s="3">
        <v>1</v>
      </c>
      <c r="F46" s="55">
        <f>F45*E46</f>
        <v>24</v>
      </c>
      <c r="G46" s="58"/>
      <c r="H46" s="193"/>
      <c r="I46" s="586"/>
      <c r="J46" s="58">
        <f>F46*I46</f>
        <v>0</v>
      </c>
      <c r="K46" s="58"/>
      <c r="L46" s="58"/>
      <c r="M46" s="105">
        <f>H46+J46+L46</f>
        <v>0</v>
      </c>
    </row>
    <row r="47" spans="1:13" ht="27">
      <c r="A47" s="104"/>
      <c r="B47" s="241" t="s">
        <v>29</v>
      </c>
      <c r="C47" s="16" t="s">
        <v>40</v>
      </c>
      <c r="D47" s="3" t="s">
        <v>3</v>
      </c>
      <c r="E47" s="3">
        <v>0.07</v>
      </c>
      <c r="F47" s="55">
        <f>F45*E47</f>
        <v>1.6800000000000002</v>
      </c>
      <c r="G47" s="58"/>
      <c r="H47" s="58"/>
      <c r="I47" s="58"/>
      <c r="J47" s="58"/>
      <c r="K47" s="586"/>
      <c r="L47" s="58">
        <f>F47*K47</f>
        <v>0</v>
      </c>
      <c r="M47" s="105">
        <f>H47+J47+L47</f>
        <v>0</v>
      </c>
    </row>
    <row r="48" spans="1:13" ht="15">
      <c r="A48" s="104"/>
      <c r="B48" s="240"/>
      <c r="C48" s="16" t="s">
        <v>45</v>
      </c>
      <c r="D48" s="3"/>
      <c r="E48" s="3"/>
      <c r="F48" s="55"/>
      <c r="G48" s="58"/>
      <c r="H48" s="58"/>
      <c r="I48" s="58"/>
      <c r="J48" s="58"/>
      <c r="K48" s="58"/>
      <c r="L48" s="58"/>
      <c r="M48" s="105"/>
    </row>
    <row r="49" spans="1:13" ht="15">
      <c r="A49" s="104"/>
      <c r="B49" s="242"/>
      <c r="C49" s="16" t="s">
        <v>49</v>
      </c>
      <c r="D49" s="3" t="s">
        <v>75</v>
      </c>
      <c r="E49" s="3">
        <v>1</v>
      </c>
      <c r="F49" s="55">
        <f>F45*E49</f>
        <v>24</v>
      </c>
      <c r="G49" s="586">
        <v>127</v>
      </c>
      <c r="H49" s="58">
        <f>F49*G49</f>
        <v>3048</v>
      </c>
      <c r="I49" s="58">
        <v>100</v>
      </c>
      <c r="J49" s="58">
        <f>I49*F49</f>
        <v>2400</v>
      </c>
      <c r="K49" s="58"/>
      <c r="L49" s="58"/>
      <c r="M49" s="105">
        <f>H49+J49+L49</f>
        <v>5448</v>
      </c>
    </row>
    <row r="50" spans="1:13" ht="15">
      <c r="A50" s="104"/>
      <c r="B50" s="242"/>
      <c r="C50" s="16" t="s">
        <v>50</v>
      </c>
      <c r="D50" s="3" t="s">
        <v>75</v>
      </c>
      <c r="E50" s="3">
        <v>1</v>
      </c>
      <c r="F50" s="55">
        <f>F45*E50</f>
        <v>24</v>
      </c>
      <c r="G50" s="586">
        <v>122</v>
      </c>
      <c r="H50" s="58">
        <f>F50*G50</f>
        <v>2928</v>
      </c>
      <c r="I50" s="58">
        <v>50</v>
      </c>
      <c r="J50" s="58">
        <f>I50*F50</f>
        <v>1200</v>
      </c>
      <c r="K50" s="58"/>
      <c r="L50" s="58"/>
      <c r="M50" s="105">
        <f>H50+J50+L50</f>
        <v>4128</v>
      </c>
    </row>
    <row r="51" spans="1:13" ht="15.75" thickBot="1">
      <c r="A51" s="112"/>
      <c r="B51" s="56"/>
      <c r="C51" s="20" t="s">
        <v>46</v>
      </c>
      <c r="D51" s="18" t="s">
        <v>3</v>
      </c>
      <c r="E51" s="18">
        <v>5</v>
      </c>
      <c r="F51" s="54">
        <f>F45*E51</f>
        <v>120</v>
      </c>
      <c r="G51" s="589"/>
      <c r="H51" s="50">
        <f>F51*G51</f>
        <v>0</v>
      </c>
      <c r="I51" s="50"/>
      <c r="J51" s="50"/>
      <c r="K51" s="50"/>
      <c r="L51" s="50"/>
      <c r="M51" s="113">
        <f>H51+J51+L51</f>
        <v>0</v>
      </c>
    </row>
    <row r="52" spans="1:13" ht="40.5">
      <c r="A52" s="285">
        <v>8</v>
      </c>
      <c r="B52" s="286" t="s">
        <v>59</v>
      </c>
      <c r="C52" s="287" t="s">
        <v>47</v>
      </c>
      <c r="D52" s="288" t="s">
        <v>0</v>
      </c>
      <c r="E52" s="289"/>
      <c r="F52" s="135">
        <v>3</v>
      </c>
      <c r="G52" s="114"/>
      <c r="H52" s="114"/>
      <c r="I52" s="114"/>
      <c r="J52" s="114"/>
      <c r="K52" s="114"/>
      <c r="L52" s="114"/>
      <c r="M52" s="115"/>
    </row>
    <row r="53" spans="1:13" ht="27">
      <c r="A53" s="290"/>
      <c r="B53" s="241" t="s">
        <v>29</v>
      </c>
      <c r="C53" s="159" t="s">
        <v>44</v>
      </c>
      <c r="D53" s="142" t="s">
        <v>0</v>
      </c>
      <c r="E53" s="160">
        <v>1</v>
      </c>
      <c r="F53" s="44">
        <f>F52*E53</f>
        <v>3</v>
      </c>
      <c r="G53" s="44"/>
      <c r="H53" s="243"/>
      <c r="I53" s="594"/>
      <c r="J53" s="44"/>
      <c r="K53" s="44"/>
      <c r="L53" s="44"/>
      <c r="M53" s="291">
        <f>H53+J53+L53</f>
        <v>0</v>
      </c>
    </row>
    <row r="54" spans="1:13" ht="15">
      <c r="A54" s="290"/>
      <c r="B54" s="241"/>
      <c r="C54" s="159" t="s">
        <v>40</v>
      </c>
      <c r="D54" s="3" t="s">
        <v>3</v>
      </c>
      <c r="E54" s="160">
        <v>0.07</v>
      </c>
      <c r="F54" s="44">
        <f>F52*E54</f>
        <v>0.21000000000000002</v>
      </c>
      <c r="G54" s="44"/>
      <c r="H54" s="44"/>
      <c r="I54" s="44"/>
      <c r="J54" s="44"/>
      <c r="K54" s="594"/>
      <c r="L54" s="44">
        <f>F54*K54</f>
        <v>0</v>
      </c>
      <c r="M54" s="291">
        <f>H54+J54+L54</f>
        <v>0</v>
      </c>
    </row>
    <row r="55" spans="1:13" ht="15">
      <c r="A55" s="290"/>
      <c r="B55" s="241"/>
      <c r="C55" s="132" t="s">
        <v>45</v>
      </c>
      <c r="D55" s="142"/>
      <c r="E55" s="160"/>
      <c r="F55" s="44"/>
      <c r="G55" s="44"/>
      <c r="H55" s="44"/>
      <c r="I55" s="44"/>
      <c r="J55" s="44"/>
      <c r="K55" s="44"/>
      <c r="L55" s="44"/>
      <c r="M55" s="291"/>
    </row>
    <row r="56" spans="1:13" ht="27">
      <c r="A56" s="290"/>
      <c r="B56" s="241"/>
      <c r="C56" s="132" t="s">
        <v>174</v>
      </c>
      <c r="D56" s="142" t="s">
        <v>0</v>
      </c>
      <c r="E56" s="160">
        <v>1</v>
      </c>
      <c r="F56" s="44">
        <f>F52*E56</f>
        <v>3</v>
      </c>
      <c r="G56" s="594">
        <v>180</v>
      </c>
      <c r="H56" s="44">
        <f>F56*G56</f>
        <v>540</v>
      </c>
      <c r="I56" s="44">
        <v>400</v>
      </c>
      <c r="J56" s="58">
        <f>I56*F56</f>
        <v>1200</v>
      </c>
      <c r="K56" s="44"/>
      <c r="L56" s="44"/>
      <c r="M56" s="291">
        <f>H56+J56+L56</f>
        <v>1740</v>
      </c>
    </row>
    <row r="57" spans="1:13" ht="15">
      <c r="A57" s="290"/>
      <c r="B57" s="241"/>
      <c r="C57" s="16" t="s">
        <v>126</v>
      </c>
      <c r="D57" s="142" t="s">
        <v>75</v>
      </c>
      <c r="E57" s="160">
        <v>1</v>
      </c>
      <c r="F57" s="44">
        <f>F52*E57</f>
        <v>3</v>
      </c>
      <c r="G57" s="594">
        <v>230</v>
      </c>
      <c r="H57" s="44">
        <f>F57*G57</f>
        <v>690</v>
      </c>
      <c r="I57" s="44">
        <v>50</v>
      </c>
      <c r="J57" s="58">
        <f>I57*F57</f>
        <v>150</v>
      </c>
      <c r="K57" s="44"/>
      <c r="L57" s="44"/>
      <c r="M57" s="291">
        <f>H57+J57+L57</f>
        <v>840</v>
      </c>
    </row>
    <row r="58" spans="1:13" ht="15.75" thickBot="1">
      <c r="A58" s="292"/>
      <c r="B58" s="293"/>
      <c r="C58" s="294" t="s">
        <v>46</v>
      </c>
      <c r="D58" s="108" t="s">
        <v>3</v>
      </c>
      <c r="E58" s="295">
        <v>5</v>
      </c>
      <c r="F58" s="116">
        <f>F52*E58</f>
        <v>15</v>
      </c>
      <c r="G58" s="588">
        <v>20</v>
      </c>
      <c r="H58" s="116">
        <f>F58*G58</f>
        <v>300</v>
      </c>
      <c r="I58" s="116"/>
      <c r="J58" s="116"/>
      <c r="K58" s="116"/>
      <c r="L58" s="116"/>
      <c r="M58" s="117">
        <f>H58+J58+L58</f>
        <v>300</v>
      </c>
    </row>
    <row r="59" spans="1:13" ht="15" customHeight="1">
      <c r="A59" s="318">
        <v>9</v>
      </c>
      <c r="B59" s="27" t="s">
        <v>48</v>
      </c>
      <c r="C59" s="228" t="s">
        <v>127</v>
      </c>
      <c r="D59" s="19" t="s">
        <v>0</v>
      </c>
      <c r="E59" s="283"/>
      <c r="F59" s="284">
        <v>18</v>
      </c>
      <c r="G59" s="43"/>
      <c r="H59" s="43"/>
      <c r="I59" s="43"/>
      <c r="J59" s="43"/>
      <c r="K59" s="43"/>
      <c r="L59" s="43"/>
      <c r="M59" s="319"/>
    </row>
    <row r="60" spans="1:13" ht="27">
      <c r="A60" s="299"/>
      <c r="B60" s="241" t="s">
        <v>29</v>
      </c>
      <c r="C60" s="23" t="s">
        <v>44</v>
      </c>
      <c r="D60" s="5" t="s">
        <v>0</v>
      </c>
      <c r="E60" s="25">
        <v>1</v>
      </c>
      <c r="F60" s="239">
        <f>F59*E60</f>
        <v>18</v>
      </c>
      <c r="G60" s="44"/>
      <c r="H60" s="243"/>
      <c r="I60" s="594"/>
      <c r="J60" s="44">
        <f>F60*I60</f>
        <v>0</v>
      </c>
      <c r="K60" s="44"/>
      <c r="L60" s="44"/>
      <c r="M60" s="291">
        <f>H60+J60+L60</f>
        <v>0</v>
      </c>
    </row>
    <row r="61" spans="1:13" ht="15">
      <c r="A61" s="299"/>
      <c r="B61" s="244"/>
      <c r="C61" s="23" t="s">
        <v>42</v>
      </c>
      <c r="D61" s="3" t="s">
        <v>3</v>
      </c>
      <c r="E61" s="25">
        <v>0.13</v>
      </c>
      <c r="F61" s="239">
        <f>F59*E61</f>
        <v>2.34</v>
      </c>
      <c r="G61" s="44"/>
      <c r="H61" s="44"/>
      <c r="I61" s="44"/>
      <c r="J61" s="44"/>
      <c r="K61" s="594"/>
      <c r="L61" s="44">
        <f>F61*K61</f>
        <v>0</v>
      </c>
      <c r="M61" s="291">
        <f>H61+J61+L61</f>
        <v>0</v>
      </c>
    </row>
    <row r="62" spans="1:13" ht="15">
      <c r="A62" s="299"/>
      <c r="B62" s="244"/>
      <c r="C62" s="189" t="s">
        <v>45</v>
      </c>
      <c r="D62" s="5"/>
      <c r="E62" s="25"/>
      <c r="F62" s="239"/>
      <c r="G62" s="44"/>
      <c r="H62" s="44"/>
      <c r="I62" s="44"/>
      <c r="J62" s="44"/>
      <c r="K62" s="44"/>
      <c r="L62" s="44"/>
      <c r="M62" s="291"/>
    </row>
    <row r="63" spans="1:13" ht="15">
      <c r="A63" s="299"/>
      <c r="B63" s="244"/>
      <c r="C63" s="23" t="s">
        <v>128</v>
      </c>
      <c r="D63" s="5" t="s">
        <v>0</v>
      </c>
      <c r="E63" s="25">
        <v>1</v>
      </c>
      <c r="F63" s="239">
        <f>F59*E63</f>
        <v>18</v>
      </c>
      <c r="G63" s="594">
        <v>258</v>
      </c>
      <c r="H63" s="44">
        <f>F63*G63</f>
        <v>4644</v>
      </c>
      <c r="I63" s="44">
        <v>150</v>
      </c>
      <c r="J63" s="58">
        <f>I63*F63</f>
        <v>2700</v>
      </c>
      <c r="K63" s="44"/>
      <c r="L63" s="44"/>
      <c r="M63" s="291">
        <f>H63+J63+L63</f>
        <v>7344</v>
      </c>
    </row>
    <row r="64" spans="1:13" ht="15.75" thickBot="1">
      <c r="A64" s="320"/>
      <c r="B64" s="181"/>
      <c r="C64" s="9" t="s">
        <v>46</v>
      </c>
      <c r="D64" s="18" t="s">
        <v>3</v>
      </c>
      <c r="E64" s="22">
        <v>5</v>
      </c>
      <c r="F64" s="61">
        <f>F59*E64</f>
        <v>90</v>
      </c>
      <c r="G64" s="609">
        <v>15</v>
      </c>
      <c r="H64" s="41">
        <f>F64*G64</f>
        <v>1350</v>
      </c>
      <c r="I64" s="41"/>
      <c r="J64" s="41"/>
      <c r="K64" s="41"/>
      <c r="L64" s="41"/>
      <c r="M64" s="321">
        <f>H64+J64+L64</f>
        <v>1350</v>
      </c>
    </row>
    <row r="65" spans="1:13" ht="40.5">
      <c r="A65" s="296">
        <v>10</v>
      </c>
      <c r="B65" s="297" t="s">
        <v>48</v>
      </c>
      <c r="C65" s="229" t="s">
        <v>172</v>
      </c>
      <c r="D65" s="227" t="s">
        <v>0</v>
      </c>
      <c r="E65" s="298"/>
      <c r="F65" s="254">
        <v>3</v>
      </c>
      <c r="G65" s="114"/>
      <c r="H65" s="114"/>
      <c r="I65" s="114"/>
      <c r="J65" s="114"/>
      <c r="K65" s="114"/>
      <c r="L65" s="114"/>
      <c r="M65" s="115"/>
    </row>
    <row r="66" spans="1:13" ht="27">
      <c r="A66" s="299"/>
      <c r="B66" s="241" t="s">
        <v>29</v>
      </c>
      <c r="C66" s="23" t="s">
        <v>44</v>
      </c>
      <c r="D66" s="5" t="s">
        <v>0</v>
      </c>
      <c r="E66" s="25">
        <v>1</v>
      </c>
      <c r="F66" s="239">
        <f>F65*E66</f>
        <v>3</v>
      </c>
      <c r="G66" s="44"/>
      <c r="H66" s="243"/>
      <c r="I66" s="594"/>
      <c r="J66" s="44">
        <f>F66*I66</f>
        <v>0</v>
      </c>
      <c r="K66" s="44"/>
      <c r="L66" s="44"/>
      <c r="M66" s="291">
        <f>H66+J66+L66</f>
        <v>0</v>
      </c>
    </row>
    <row r="67" spans="1:13" ht="15">
      <c r="A67" s="299"/>
      <c r="B67" s="244"/>
      <c r="C67" s="23" t="s">
        <v>42</v>
      </c>
      <c r="D67" s="3" t="s">
        <v>3</v>
      </c>
      <c r="E67" s="25">
        <v>0.13</v>
      </c>
      <c r="F67" s="239">
        <f>F65*E67</f>
        <v>0.39</v>
      </c>
      <c r="G67" s="44"/>
      <c r="H67" s="44"/>
      <c r="I67" s="44"/>
      <c r="J67" s="44"/>
      <c r="K67" s="594"/>
      <c r="L67" s="44">
        <f>F67*K67</f>
        <v>0</v>
      </c>
      <c r="M67" s="291">
        <f>H67+J67+L67</f>
        <v>0</v>
      </c>
    </row>
    <row r="68" spans="1:13" ht="15">
      <c r="A68" s="299"/>
      <c r="B68" s="244"/>
      <c r="C68" s="189" t="s">
        <v>45</v>
      </c>
      <c r="D68" s="5"/>
      <c r="E68" s="25"/>
      <c r="F68" s="239"/>
      <c r="G68" s="44"/>
      <c r="H68" s="44"/>
      <c r="I68" s="44"/>
      <c r="J68" s="44"/>
      <c r="K68" s="44"/>
      <c r="L68" s="44"/>
      <c r="M68" s="291"/>
    </row>
    <row r="69" spans="1:13" ht="27">
      <c r="A69" s="299"/>
      <c r="B69" s="244"/>
      <c r="C69" s="23" t="s">
        <v>171</v>
      </c>
      <c r="D69" s="5" t="s">
        <v>0</v>
      </c>
      <c r="E69" s="25">
        <v>1</v>
      </c>
      <c r="F69" s="239">
        <f>F65*E69</f>
        <v>3</v>
      </c>
      <c r="G69" s="594">
        <v>350</v>
      </c>
      <c r="H69" s="44">
        <f>F69*G69</f>
        <v>1050</v>
      </c>
      <c r="I69" s="44">
        <v>150</v>
      </c>
      <c r="J69" s="58">
        <f>I69*F69</f>
        <v>450</v>
      </c>
      <c r="K69" s="44"/>
      <c r="L69" s="44"/>
      <c r="M69" s="291">
        <f>H69+J69+L69</f>
        <v>1500</v>
      </c>
    </row>
    <row r="70" spans="1:13" ht="15.75" thickBot="1">
      <c r="A70" s="300"/>
      <c r="B70" s="301"/>
      <c r="C70" s="230" t="s">
        <v>46</v>
      </c>
      <c r="D70" s="108" t="s">
        <v>3</v>
      </c>
      <c r="E70" s="302">
        <v>5</v>
      </c>
      <c r="F70" s="252">
        <f>F65*E70</f>
        <v>15</v>
      </c>
      <c r="G70" s="588">
        <v>80</v>
      </c>
      <c r="H70" s="116">
        <f>F70*G70</f>
        <v>1200</v>
      </c>
      <c r="I70" s="116"/>
      <c r="J70" s="116"/>
      <c r="K70" s="116"/>
      <c r="L70" s="116"/>
      <c r="M70" s="117">
        <f>H70+J70+L70</f>
        <v>1200</v>
      </c>
    </row>
    <row r="71" spans="1:13" ht="27">
      <c r="A71" s="318">
        <v>11</v>
      </c>
      <c r="B71" s="30" t="s">
        <v>59</v>
      </c>
      <c r="C71" s="69" t="s">
        <v>129</v>
      </c>
      <c r="D71" s="36" t="s">
        <v>75</v>
      </c>
      <c r="E71" s="36"/>
      <c r="F71" s="279">
        <v>4</v>
      </c>
      <c r="G71" s="45"/>
      <c r="H71" s="45"/>
      <c r="I71" s="45"/>
      <c r="J71" s="45"/>
      <c r="K71" s="45"/>
      <c r="L71" s="45"/>
      <c r="M71" s="130"/>
    </row>
    <row r="72" spans="1:13" ht="27">
      <c r="A72" s="299"/>
      <c r="B72" s="241" t="s">
        <v>29</v>
      </c>
      <c r="C72" s="16" t="s">
        <v>44</v>
      </c>
      <c r="D72" s="3" t="s">
        <v>75</v>
      </c>
      <c r="E72" s="3">
        <v>1</v>
      </c>
      <c r="F72" s="55">
        <f>F71*E72</f>
        <v>4</v>
      </c>
      <c r="G72" s="58"/>
      <c r="H72" s="193"/>
      <c r="I72" s="586"/>
      <c r="J72" s="58">
        <f>F72*I72</f>
        <v>0</v>
      </c>
      <c r="K72" s="58"/>
      <c r="L72" s="58"/>
      <c r="M72" s="105">
        <f>H72+J72+L72</f>
        <v>0</v>
      </c>
    </row>
    <row r="73" spans="1:13" ht="15">
      <c r="A73" s="299"/>
      <c r="B73" s="240"/>
      <c r="C73" s="16" t="s">
        <v>40</v>
      </c>
      <c r="D73" s="3" t="s">
        <v>3</v>
      </c>
      <c r="E73" s="3">
        <v>0.07</v>
      </c>
      <c r="F73" s="55">
        <f>F71*E73</f>
        <v>0.28</v>
      </c>
      <c r="G73" s="58"/>
      <c r="H73" s="58"/>
      <c r="I73" s="58"/>
      <c r="J73" s="58"/>
      <c r="K73" s="586"/>
      <c r="L73" s="58">
        <f>F73*K73</f>
        <v>0</v>
      </c>
      <c r="M73" s="105">
        <f>H73+J73+L73</f>
        <v>0</v>
      </c>
    </row>
    <row r="74" spans="1:13" ht="15">
      <c r="A74" s="299"/>
      <c r="B74" s="240"/>
      <c r="C74" s="16" t="s">
        <v>45</v>
      </c>
      <c r="D74" s="3"/>
      <c r="E74" s="3"/>
      <c r="F74" s="55"/>
      <c r="G74" s="58"/>
      <c r="H74" s="58"/>
      <c r="I74" s="58"/>
      <c r="J74" s="58"/>
      <c r="K74" s="58"/>
      <c r="L74" s="58"/>
      <c r="M74" s="105"/>
    </row>
    <row r="75" spans="1:13" ht="15">
      <c r="A75" s="299"/>
      <c r="B75" s="242"/>
      <c r="C75" s="16" t="s">
        <v>49</v>
      </c>
      <c r="D75" s="3" t="s">
        <v>75</v>
      </c>
      <c r="E75" s="3">
        <v>1</v>
      </c>
      <c r="F75" s="55">
        <f>F71*E75</f>
        <v>4</v>
      </c>
      <c r="G75" s="586">
        <v>180</v>
      </c>
      <c r="H75" s="58">
        <f aca="true" t="shared" si="5" ref="H75:H82">F75*G75</f>
        <v>720</v>
      </c>
      <c r="I75" s="58">
        <v>100</v>
      </c>
      <c r="J75" s="58">
        <f>I75*F75</f>
        <v>400</v>
      </c>
      <c r="K75" s="58"/>
      <c r="L75" s="58"/>
      <c r="M75" s="105">
        <f>H75+J75+L75</f>
        <v>1120</v>
      </c>
    </row>
    <row r="76" spans="1:13" ht="15.75" thickBot="1">
      <c r="A76" s="320"/>
      <c r="B76" s="56"/>
      <c r="C76" s="20" t="s">
        <v>46</v>
      </c>
      <c r="D76" s="18" t="s">
        <v>3</v>
      </c>
      <c r="E76" s="18">
        <v>5</v>
      </c>
      <c r="F76" s="54">
        <f>F71*E76</f>
        <v>20</v>
      </c>
      <c r="G76" s="589">
        <v>20</v>
      </c>
      <c r="H76" s="50">
        <f t="shared" si="5"/>
        <v>400</v>
      </c>
      <c r="I76" s="50"/>
      <c r="J76" s="50"/>
      <c r="K76" s="50"/>
      <c r="L76" s="50"/>
      <c r="M76" s="113">
        <f>H76+J76+L76</f>
        <v>400</v>
      </c>
    </row>
    <row r="77" spans="1:13" ht="27">
      <c r="A77" s="296">
        <v>12</v>
      </c>
      <c r="B77" s="102" t="s">
        <v>65</v>
      </c>
      <c r="C77" s="225" t="s">
        <v>155</v>
      </c>
      <c r="D77" s="223" t="s">
        <v>75</v>
      </c>
      <c r="E77" s="304"/>
      <c r="F77" s="305">
        <v>32</v>
      </c>
      <c r="G77" s="305"/>
      <c r="H77" s="231">
        <f t="shared" si="5"/>
        <v>0</v>
      </c>
      <c r="I77" s="305"/>
      <c r="J77" s="231">
        <f aca="true" t="shared" si="6" ref="J77:J83">F77*I77</f>
        <v>0</v>
      </c>
      <c r="K77" s="305"/>
      <c r="L77" s="231">
        <f aca="true" t="shared" si="7" ref="L77:L83">F77*K77</f>
        <v>0</v>
      </c>
      <c r="M77" s="306">
        <f aca="true" t="shared" si="8" ref="M77:M83">H77+J77+L77</f>
        <v>0</v>
      </c>
    </row>
    <row r="78" spans="1:13" ht="15.75" thickBot="1">
      <c r="A78" s="300"/>
      <c r="B78" s="307"/>
      <c r="C78" s="107" t="s">
        <v>44</v>
      </c>
      <c r="D78" s="108" t="s">
        <v>25</v>
      </c>
      <c r="E78" s="308">
        <v>1</v>
      </c>
      <c r="F78" s="232">
        <v>30</v>
      </c>
      <c r="G78" s="309"/>
      <c r="H78" s="232">
        <f t="shared" si="5"/>
        <v>0</v>
      </c>
      <c r="I78" s="603">
        <v>15</v>
      </c>
      <c r="J78" s="232">
        <f t="shared" si="6"/>
        <v>450</v>
      </c>
      <c r="K78" s="232"/>
      <c r="L78" s="232">
        <f t="shared" si="7"/>
        <v>0</v>
      </c>
      <c r="M78" s="310">
        <f t="shared" si="8"/>
        <v>450</v>
      </c>
    </row>
    <row r="79" spans="1:13" ht="27">
      <c r="A79" s="318">
        <v>13</v>
      </c>
      <c r="B79" s="119" t="s">
        <v>54</v>
      </c>
      <c r="C79" s="118" t="s">
        <v>156</v>
      </c>
      <c r="D79" s="36" t="s">
        <v>23</v>
      </c>
      <c r="E79" s="303"/>
      <c r="F79" s="303">
        <f>0.5*0.5*32</f>
        <v>8</v>
      </c>
      <c r="G79" s="303"/>
      <c r="H79" s="48">
        <f t="shared" si="5"/>
        <v>0</v>
      </c>
      <c r="I79" s="303"/>
      <c r="J79" s="48">
        <f t="shared" si="6"/>
        <v>0</v>
      </c>
      <c r="K79" s="303"/>
      <c r="L79" s="48">
        <f t="shared" si="7"/>
        <v>0</v>
      </c>
      <c r="M79" s="322">
        <f t="shared" si="8"/>
        <v>0</v>
      </c>
    </row>
    <row r="80" spans="1:13" ht="15">
      <c r="A80" s="299"/>
      <c r="B80" s="195"/>
      <c r="C80" s="16" t="s">
        <v>44</v>
      </c>
      <c r="D80" s="3" t="s">
        <v>25</v>
      </c>
      <c r="E80" s="70">
        <v>0.574</v>
      </c>
      <c r="F80" s="70">
        <f>F79*E80</f>
        <v>4.592</v>
      </c>
      <c r="G80" s="70"/>
      <c r="H80" s="70">
        <f t="shared" si="5"/>
        <v>0</v>
      </c>
      <c r="I80" s="601">
        <v>250</v>
      </c>
      <c r="J80" s="70">
        <f t="shared" si="6"/>
        <v>1148</v>
      </c>
      <c r="K80" s="70"/>
      <c r="L80" s="70">
        <f t="shared" si="7"/>
        <v>0</v>
      </c>
      <c r="M80" s="194">
        <f t="shared" si="8"/>
        <v>1148</v>
      </c>
    </row>
    <row r="81" spans="1:13" ht="15">
      <c r="A81" s="299"/>
      <c r="B81" s="195"/>
      <c r="C81" s="16" t="s">
        <v>45</v>
      </c>
      <c r="D81" s="3"/>
      <c r="E81" s="70"/>
      <c r="F81" s="70"/>
      <c r="G81" s="70"/>
      <c r="H81" s="70">
        <f t="shared" si="5"/>
        <v>0</v>
      </c>
      <c r="I81" s="70"/>
      <c r="J81" s="70">
        <f t="shared" si="6"/>
        <v>0</v>
      </c>
      <c r="K81" s="70"/>
      <c r="L81" s="70">
        <f t="shared" si="7"/>
        <v>0</v>
      </c>
      <c r="M81" s="194">
        <f t="shared" si="8"/>
        <v>0</v>
      </c>
    </row>
    <row r="82" spans="1:13" ht="15">
      <c r="A82" s="299"/>
      <c r="B82" s="195"/>
      <c r="C82" s="16" t="s">
        <v>98</v>
      </c>
      <c r="D82" s="3" t="s">
        <v>27</v>
      </c>
      <c r="E82" s="70">
        <v>0.0189</v>
      </c>
      <c r="F82" s="70">
        <f>F79*E82</f>
        <v>0.1512</v>
      </c>
      <c r="G82" s="601">
        <v>65</v>
      </c>
      <c r="H82" s="70">
        <f t="shared" si="5"/>
        <v>9.828</v>
      </c>
      <c r="I82" s="70"/>
      <c r="J82" s="70">
        <f t="shared" si="6"/>
        <v>0</v>
      </c>
      <c r="K82" s="70"/>
      <c r="L82" s="70">
        <f t="shared" si="7"/>
        <v>0</v>
      </c>
      <c r="M82" s="194">
        <f t="shared" si="8"/>
        <v>9.828</v>
      </c>
    </row>
    <row r="83" spans="1:13" ht="15.75" thickBot="1">
      <c r="A83" s="320"/>
      <c r="B83" s="56"/>
      <c r="C83" s="20" t="s">
        <v>46</v>
      </c>
      <c r="D83" s="18" t="s">
        <v>3</v>
      </c>
      <c r="E83" s="68">
        <v>5</v>
      </c>
      <c r="F83" s="66">
        <v>20</v>
      </c>
      <c r="G83" s="604">
        <v>60</v>
      </c>
      <c r="H83" s="66">
        <v>2000</v>
      </c>
      <c r="I83" s="66"/>
      <c r="J83" s="66">
        <f t="shared" si="6"/>
        <v>0</v>
      </c>
      <c r="K83" s="66"/>
      <c r="L83" s="66">
        <f t="shared" si="7"/>
        <v>0</v>
      </c>
      <c r="M83" s="323">
        <f t="shared" si="8"/>
        <v>2000</v>
      </c>
    </row>
    <row r="84" spans="1:13" ht="15.75" thickBot="1">
      <c r="A84" s="222"/>
      <c r="B84" s="311"/>
      <c r="C84" s="141" t="s">
        <v>92</v>
      </c>
      <c r="D84" s="141"/>
      <c r="E84" s="141"/>
      <c r="F84" s="134"/>
      <c r="G84" s="236"/>
      <c r="H84" s="236">
        <f>SUM(H10:H83)</f>
        <v>25373.344949152543</v>
      </c>
      <c r="I84" s="236"/>
      <c r="J84" s="238">
        <f>SUM(J10:J83)</f>
        <v>13130.86341750072</v>
      </c>
      <c r="K84" s="236"/>
      <c r="L84" s="238">
        <f>SUM(L10:L83)</f>
        <v>0</v>
      </c>
      <c r="M84" s="237">
        <f>SUM(M10:M83)</f>
        <v>38504.20836665326</v>
      </c>
    </row>
    <row r="85" spans="1:13" ht="15">
      <c r="A85" s="136"/>
      <c r="B85" s="28"/>
      <c r="C85" s="12" t="s">
        <v>37</v>
      </c>
      <c r="D85" s="12"/>
      <c r="E85" s="152">
        <v>0.05</v>
      </c>
      <c r="F85" s="42"/>
      <c r="G85" s="29"/>
      <c r="H85" s="29"/>
      <c r="I85" s="29"/>
      <c r="J85" s="29"/>
      <c r="K85" s="29"/>
      <c r="L85" s="29"/>
      <c r="M85" s="137">
        <f>M84*E85</f>
        <v>1925.2104183326633</v>
      </c>
    </row>
    <row r="86" spans="1:13" ht="15">
      <c r="A86" s="112"/>
      <c r="B86" s="57"/>
      <c r="C86" s="18" t="s">
        <v>61</v>
      </c>
      <c r="D86" s="18"/>
      <c r="E86" s="18"/>
      <c r="F86" s="41"/>
      <c r="G86" s="50"/>
      <c r="H86" s="50"/>
      <c r="I86" s="50"/>
      <c r="J86" s="50"/>
      <c r="K86" s="50"/>
      <c r="L86" s="50"/>
      <c r="M86" s="113">
        <f>SUM(M84:M85)</f>
        <v>40429.41878498593</v>
      </c>
    </row>
    <row r="87" spans="1:13" ht="15">
      <c r="A87" s="112"/>
      <c r="B87" s="57"/>
      <c r="C87" s="18" t="s">
        <v>93</v>
      </c>
      <c r="D87" s="18"/>
      <c r="E87" s="145">
        <v>0.05</v>
      </c>
      <c r="F87" s="41"/>
      <c r="G87" s="50"/>
      <c r="H87" s="50"/>
      <c r="I87" s="50"/>
      <c r="J87" s="50"/>
      <c r="K87" s="50"/>
      <c r="L87" s="50"/>
      <c r="M87" s="113">
        <f>M86*E87</f>
        <v>2021.4709392492966</v>
      </c>
    </row>
    <row r="88" spans="1:13" ht="15">
      <c r="A88" s="112"/>
      <c r="B88" s="57"/>
      <c r="C88" s="18" t="s">
        <v>61</v>
      </c>
      <c r="D88" s="18"/>
      <c r="E88" s="18"/>
      <c r="F88" s="41"/>
      <c r="G88" s="50"/>
      <c r="H88" s="50"/>
      <c r="I88" s="50"/>
      <c r="J88" s="50"/>
      <c r="K88" s="50"/>
      <c r="L88" s="50"/>
      <c r="M88" s="113">
        <f>SUM(M86:M87)</f>
        <v>42450.889724235225</v>
      </c>
    </row>
    <row r="89" spans="1:13" ht="15">
      <c r="A89" s="112"/>
      <c r="B89" s="57"/>
      <c r="C89" s="18" t="s">
        <v>96</v>
      </c>
      <c r="D89" s="18"/>
      <c r="E89" s="145">
        <v>0.02</v>
      </c>
      <c r="F89" s="41"/>
      <c r="G89" s="50"/>
      <c r="H89" s="50"/>
      <c r="I89" s="50"/>
      <c r="J89" s="50"/>
      <c r="K89" s="50"/>
      <c r="L89" s="50"/>
      <c r="M89" s="113">
        <f>M88*E89</f>
        <v>849.0177944847045</v>
      </c>
    </row>
    <row r="90" spans="1:13" ht="15">
      <c r="A90" s="112"/>
      <c r="B90" s="57"/>
      <c r="C90" s="18" t="s">
        <v>61</v>
      </c>
      <c r="D90" s="18"/>
      <c r="E90" s="18"/>
      <c r="F90" s="41"/>
      <c r="G90" s="50"/>
      <c r="H90" s="50"/>
      <c r="I90" s="50"/>
      <c r="J90" s="50"/>
      <c r="K90" s="50"/>
      <c r="L90" s="50"/>
      <c r="M90" s="113">
        <f>SUM(M88:M89)</f>
        <v>43299.90751871993</v>
      </c>
    </row>
    <row r="91" spans="1:13" ht="15.75" thickBot="1">
      <c r="A91" s="112"/>
      <c r="B91" s="57"/>
      <c r="C91" s="18" t="s">
        <v>94</v>
      </c>
      <c r="D91" s="18"/>
      <c r="E91" s="145">
        <v>0.18</v>
      </c>
      <c r="F91" s="41"/>
      <c r="G91" s="50"/>
      <c r="H91" s="50"/>
      <c r="I91" s="50"/>
      <c r="J91" s="50"/>
      <c r="K91" s="50"/>
      <c r="L91" s="50"/>
      <c r="M91" s="113">
        <f>M90*E91</f>
        <v>7793.983353369586</v>
      </c>
    </row>
    <row r="92" spans="1:13" ht="33.75" thickBot="1">
      <c r="A92" s="146"/>
      <c r="B92" s="147"/>
      <c r="C92" s="154" t="s">
        <v>95</v>
      </c>
      <c r="D92" s="148"/>
      <c r="E92" s="148"/>
      <c r="F92" s="149"/>
      <c r="G92" s="150"/>
      <c r="H92" s="150"/>
      <c r="I92" s="150"/>
      <c r="J92" s="150"/>
      <c r="K92" s="150"/>
      <c r="L92" s="150"/>
      <c r="M92" s="166">
        <f>SUM(M90:M91)</f>
        <v>51093.89087208951</v>
      </c>
    </row>
  </sheetData>
  <sheetProtection/>
  <mergeCells count="18">
    <mergeCell ref="D1:M1"/>
    <mergeCell ref="A2:K2"/>
    <mergeCell ref="A3:K3"/>
    <mergeCell ref="A4:A7"/>
    <mergeCell ref="B4:B7"/>
    <mergeCell ref="D4:D7"/>
    <mergeCell ref="E4:F4"/>
    <mergeCell ref="J6:J7"/>
    <mergeCell ref="I4:J5"/>
    <mergeCell ref="K4:L4"/>
    <mergeCell ref="M4:M7"/>
    <mergeCell ref="E5:F5"/>
    <mergeCell ref="K5:L5"/>
    <mergeCell ref="E6:E7"/>
    <mergeCell ref="F6:F7"/>
    <mergeCell ref="H6:H7"/>
    <mergeCell ref="L6:L7"/>
    <mergeCell ref="G4:H5"/>
  </mergeCells>
  <printOptions/>
  <pageMargins left="0.25" right="0.25" top="0.75" bottom="0.75" header="0.3" footer="0.3"/>
  <pageSetup horizontalDpi="600" verticalDpi="600" orientation="landscape" paperSize="9" scale="85" r:id="rId1"/>
  <ignoredErrors>
    <ignoredError sqref="B59" twoDigitTextYear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A1:R57"/>
  <sheetViews>
    <sheetView zoomScalePageLayoutView="0" workbookViewId="0" topLeftCell="A1">
      <pane ySplit="7" topLeftCell="A14" activePane="bottomLeft" state="frozen"/>
      <selection pane="topLeft" activeCell="L10" sqref="L10"/>
      <selection pane="bottomLeft" activeCell="P16" sqref="P16"/>
    </sheetView>
  </sheetViews>
  <sheetFormatPr defaultColWidth="11.421875" defaultRowHeight="15"/>
  <cols>
    <col min="1" max="1" width="3.8515625" style="1" customWidth="1"/>
    <col min="2" max="2" width="8.7109375" style="1" customWidth="1"/>
    <col min="3" max="3" width="40.00390625" style="1" customWidth="1"/>
    <col min="4" max="4" width="7.421875" style="1" customWidth="1"/>
    <col min="5" max="5" width="8.8515625" style="1" customWidth="1"/>
    <col min="6" max="6" width="10.7109375" style="40" customWidth="1"/>
    <col min="7" max="7" width="12.28125" style="40" customWidth="1"/>
    <col min="8" max="8" width="13.8515625" style="40" bestFit="1" customWidth="1"/>
    <col min="9" max="9" width="11.57421875" style="40" bestFit="1" customWidth="1"/>
    <col min="10" max="10" width="14.140625" style="40" customWidth="1"/>
    <col min="11" max="11" width="8.8515625" style="40" customWidth="1"/>
    <col min="12" max="12" width="11.57421875" style="40" bestFit="1" customWidth="1"/>
    <col min="13" max="13" width="15.28125" style="40" customWidth="1"/>
    <col min="14" max="14" width="5.7109375" style="1" customWidth="1"/>
    <col min="15" max="15" width="11.421875" style="1" customWidth="1"/>
    <col min="16" max="16" width="16.7109375" style="1" bestFit="1" customWidth="1"/>
    <col min="17" max="16384" width="11.421875" style="1" customWidth="1"/>
  </cols>
  <sheetData>
    <row r="1" spans="1:13" s="17" customFormat="1" ht="27.75" customHeight="1">
      <c r="A1" s="24"/>
      <c r="B1" s="10"/>
      <c r="C1" s="8" t="s">
        <v>2</v>
      </c>
      <c r="D1" s="646" t="s">
        <v>90</v>
      </c>
      <c r="E1" s="646"/>
      <c r="F1" s="646"/>
      <c r="G1" s="646"/>
      <c r="H1" s="646"/>
      <c r="I1" s="646"/>
      <c r="J1" s="646"/>
      <c r="K1" s="646"/>
      <c r="L1" s="646"/>
      <c r="M1" s="646"/>
    </row>
    <row r="2" spans="1:13" s="17" customFormat="1" ht="22.5" customHeight="1">
      <c r="A2" s="695" t="s">
        <v>352</v>
      </c>
      <c r="B2" s="695"/>
      <c r="C2" s="695"/>
      <c r="D2" s="695"/>
      <c r="E2" s="695"/>
      <c r="F2" s="695"/>
      <c r="G2" s="695"/>
      <c r="H2" s="695"/>
      <c r="I2" s="695"/>
      <c r="J2" s="695"/>
      <c r="K2" s="695"/>
      <c r="L2" s="72"/>
      <c r="M2" s="72"/>
    </row>
    <row r="3" spans="1:16" ht="30.75" customHeight="1" thickBot="1">
      <c r="A3" s="696" t="s">
        <v>157</v>
      </c>
      <c r="B3" s="697"/>
      <c r="C3" s="697"/>
      <c r="D3" s="697"/>
      <c r="E3" s="697"/>
      <c r="F3" s="697"/>
      <c r="G3" s="697"/>
      <c r="H3" s="697"/>
      <c r="I3" s="697"/>
      <c r="J3" s="697"/>
      <c r="K3" s="697"/>
      <c r="P3" s="622" t="s">
        <v>364</v>
      </c>
    </row>
    <row r="4" spans="1:16" ht="13.5" customHeight="1">
      <c r="A4" s="698" t="s">
        <v>30</v>
      </c>
      <c r="B4" s="701" t="s">
        <v>4</v>
      </c>
      <c r="C4" s="256"/>
      <c r="D4" s="704" t="s">
        <v>31</v>
      </c>
      <c r="E4" s="658" t="s">
        <v>5</v>
      </c>
      <c r="F4" s="659"/>
      <c r="G4" s="660" t="s">
        <v>33</v>
      </c>
      <c r="H4" s="644"/>
      <c r="I4" s="661" t="s">
        <v>32</v>
      </c>
      <c r="J4" s="661"/>
      <c r="K4" s="712" t="s">
        <v>6</v>
      </c>
      <c r="L4" s="659"/>
      <c r="M4" s="644" t="s">
        <v>34</v>
      </c>
      <c r="N4" s="564"/>
      <c r="P4" s="623" t="s">
        <v>366</v>
      </c>
    </row>
    <row r="5" spans="1:16" ht="16.5" customHeight="1" thickBot="1">
      <c r="A5" s="699"/>
      <c r="B5" s="702"/>
      <c r="C5" s="203" t="s">
        <v>71</v>
      </c>
      <c r="D5" s="705"/>
      <c r="E5" s="664" t="s">
        <v>7</v>
      </c>
      <c r="F5" s="665"/>
      <c r="G5" s="662"/>
      <c r="H5" s="645"/>
      <c r="I5" s="707"/>
      <c r="J5" s="707"/>
      <c r="K5" s="709" t="s">
        <v>8</v>
      </c>
      <c r="L5" s="665"/>
      <c r="M5" s="708"/>
      <c r="P5" s="623" t="s">
        <v>367</v>
      </c>
    </row>
    <row r="6" spans="1:16" ht="13.5">
      <c r="A6" s="699"/>
      <c r="B6" s="702"/>
      <c r="C6" s="258" t="s">
        <v>72</v>
      </c>
      <c r="D6" s="705"/>
      <c r="E6" s="710" t="s">
        <v>73</v>
      </c>
      <c r="F6" s="640" t="s">
        <v>35</v>
      </c>
      <c r="G6" s="84" t="s">
        <v>9</v>
      </c>
      <c r="H6" s="640" t="s">
        <v>35</v>
      </c>
      <c r="I6" s="98" t="s">
        <v>9</v>
      </c>
      <c r="J6" s="640" t="s">
        <v>35</v>
      </c>
      <c r="K6" s="84" t="s">
        <v>9</v>
      </c>
      <c r="L6" s="640" t="s">
        <v>35</v>
      </c>
      <c r="M6" s="708"/>
      <c r="P6" s="623" t="s">
        <v>368</v>
      </c>
    </row>
    <row r="7" spans="1:16" ht="14.25" thickBot="1">
      <c r="A7" s="700"/>
      <c r="B7" s="703"/>
      <c r="C7" s="259"/>
      <c r="D7" s="706"/>
      <c r="E7" s="711"/>
      <c r="F7" s="642"/>
      <c r="G7" s="172" t="s">
        <v>10</v>
      </c>
      <c r="H7" s="642"/>
      <c r="I7" s="175" t="s">
        <v>10</v>
      </c>
      <c r="J7" s="642"/>
      <c r="K7" s="100" t="s">
        <v>10</v>
      </c>
      <c r="L7" s="642"/>
      <c r="M7" s="645"/>
      <c r="O7" s="618"/>
      <c r="P7" s="623" t="s">
        <v>369</v>
      </c>
    </row>
    <row r="8" spans="1:13" ht="14.25" thickBot="1">
      <c r="A8" s="324">
        <v>1</v>
      </c>
      <c r="B8" s="380" t="s">
        <v>11</v>
      </c>
      <c r="C8" s="203" t="s">
        <v>12</v>
      </c>
      <c r="D8" s="204" t="s">
        <v>13</v>
      </c>
      <c r="E8" s="325" t="s">
        <v>14</v>
      </c>
      <c r="F8" s="202" t="s">
        <v>15</v>
      </c>
      <c r="G8" s="205" t="s">
        <v>16</v>
      </c>
      <c r="H8" s="202" t="s">
        <v>17</v>
      </c>
      <c r="I8" s="205" t="s">
        <v>18</v>
      </c>
      <c r="J8" s="201" t="s">
        <v>19</v>
      </c>
      <c r="K8" s="205" t="s">
        <v>20</v>
      </c>
      <c r="L8" s="202" t="s">
        <v>21</v>
      </c>
      <c r="M8" s="201" t="s">
        <v>22</v>
      </c>
    </row>
    <row r="9" spans="1:16" ht="99" customHeight="1" thickBot="1">
      <c r="A9" s="277">
        <v>1</v>
      </c>
      <c r="B9" s="265" t="s">
        <v>29</v>
      </c>
      <c r="C9" s="580" t="s">
        <v>356</v>
      </c>
      <c r="D9" s="420" t="s">
        <v>36</v>
      </c>
      <c r="E9" s="85"/>
      <c r="F9" s="421">
        <v>1</v>
      </c>
      <c r="G9" s="590">
        <v>55600.200000000004</v>
      </c>
      <c r="H9" s="272">
        <f>F9*G9</f>
        <v>55600.200000000004</v>
      </c>
      <c r="I9" s="590">
        <v>500</v>
      </c>
      <c r="J9" s="272">
        <f>F9*I9</f>
        <v>500</v>
      </c>
      <c r="K9" s="272">
        <v>500</v>
      </c>
      <c r="L9" s="272">
        <f>K9*F9</f>
        <v>500</v>
      </c>
      <c r="M9" s="273">
        <f>H9+J9+L9</f>
        <v>56600.200000000004</v>
      </c>
      <c r="P9" s="618" t="s">
        <v>366</v>
      </c>
    </row>
    <row r="10" spans="1:16" ht="102.75" customHeight="1" thickBot="1">
      <c r="A10" s="312">
        <v>2</v>
      </c>
      <c r="B10" s="274" t="s">
        <v>29</v>
      </c>
      <c r="C10" s="581" t="s">
        <v>357</v>
      </c>
      <c r="D10" s="422" t="s">
        <v>36</v>
      </c>
      <c r="E10" s="423"/>
      <c r="F10" s="424">
        <v>1</v>
      </c>
      <c r="G10" s="585">
        <v>48742.2</v>
      </c>
      <c r="H10" s="208">
        <f aca="true" t="shared" si="0" ref="H10:H26">F10*G10</f>
        <v>48742.2</v>
      </c>
      <c r="I10" s="585">
        <v>500</v>
      </c>
      <c r="J10" s="208">
        <f>F10*I10</f>
        <v>500</v>
      </c>
      <c r="K10" s="208">
        <v>500</v>
      </c>
      <c r="L10" s="272">
        <f>K10*F10</f>
        <v>500</v>
      </c>
      <c r="M10" s="273">
        <f aca="true" t="shared" si="1" ref="M10:M47">H10+J10+L10</f>
        <v>49742.2</v>
      </c>
      <c r="P10" s="618" t="s">
        <v>366</v>
      </c>
    </row>
    <row r="11" spans="1:16" ht="103.5" customHeight="1" thickBot="1">
      <c r="A11" s="277">
        <v>3</v>
      </c>
      <c r="B11" s="265" t="s">
        <v>29</v>
      </c>
      <c r="C11" s="580" t="s">
        <v>358</v>
      </c>
      <c r="D11" s="420" t="s">
        <v>36</v>
      </c>
      <c r="E11" s="85"/>
      <c r="F11" s="421">
        <v>1</v>
      </c>
      <c r="G11" s="590">
        <v>29488.199999999997</v>
      </c>
      <c r="H11" s="272">
        <f t="shared" si="0"/>
        <v>29488.199999999997</v>
      </c>
      <c r="I11" s="590">
        <v>500</v>
      </c>
      <c r="J11" s="579">
        <f>F11*I11</f>
        <v>500</v>
      </c>
      <c r="K11" s="272">
        <v>500</v>
      </c>
      <c r="L11" s="272">
        <f>K11*F11</f>
        <v>500</v>
      </c>
      <c r="M11" s="273">
        <f t="shared" si="1"/>
        <v>30488.199999999997</v>
      </c>
      <c r="P11" s="618" t="s">
        <v>366</v>
      </c>
    </row>
    <row r="12" spans="1:13" ht="42.75" customHeight="1">
      <c r="A12" s="429"/>
      <c r="B12" s="255"/>
      <c r="C12" s="583" t="s">
        <v>218</v>
      </c>
      <c r="D12" s="391" t="s">
        <v>36</v>
      </c>
      <c r="E12" s="209"/>
      <c r="F12" s="425">
        <v>6</v>
      </c>
      <c r="G12" s="606">
        <v>95</v>
      </c>
      <c r="H12" s="71">
        <f aca="true" t="shared" si="2" ref="H12:H18">F12*G12</f>
        <v>570</v>
      </c>
      <c r="I12" s="606">
        <v>50</v>
      </c>
      <c r="J12" s="6">
        <f>F12*I12</f>
        <v>300</v>
      </c>
      <c r="K12" s="71"/>
      <c r="L12" s="71"/>
      <c r="M12" s="199">
        <f t="shared" si="1"/>
        <v>870</v>
      </c>
    </row>
    <row r="13" spans="1:13" ht="40.5">
      <c r="A13" s="427"/>
      <c r="B13" s="11"/>
      <c r="C13" s="582" t="s">
        <v>219</v>
      </c>
      <c r="D13" s="375" t="s">
        <v>36</v>
      </c>
      <c r="E13" s="2"/>
      <c r="F13" s="382">
        <v>1</v>
      </c>
      <c r="G13" s="587">
        <v>60</v>
      </c>
      <c r="H13" s="6">
        <f t="shared" si="2"/>
        <v>60</v>
      </c>
      <c r="I13" s="606">
        <v>50</v>
      </c>
      <c r="J13" s="6">
        <f aca="true" t="shared" si="3" ref="J13:J20">F13*I13</f>
        <v>50</v>
      </c>
      <c r="K13" s="6"/>
      <c r="L13" s="6"/>
      <c r="M13" s="430">
        <f t="shared" si="1"/>
        <v>110</v>
      </c>
    </row>
    <row r="14" spans="1:13" ht="40.5">
      <c r="A14" s="427"/>
      <c r="B14" s="11"/>
      <c r="C14" s="582" t="s">
        <v>220</v>
      </c>
      <c r="D14" s="375" t="s">
        <v>36</v>
      </c>
      <c r="E14" s="2"/>
      <c r="F14" s="382">
        <v>7</v>
      </c>
      <c r="G14" s="587">
        <v>83</v>
      </c>
      <c r="H14" s="6">
        <f t="shared" si="2"/>
        <v>581</v>
      </c>
      <c r="I14" s="606">
        <v>50</v>
      </c>
      <c r="J14" s="6">
        <f t="shared" si="3"/>
        <v>350</v>
      </c>
      <c r="K14" s="6"/>
      <c r="L14" s="6"/>
      <c r="M14" s="430">
        <f t="shared" si="1"/>
        <v>931</v>
      </c>
    </row>
    <row r="15" spans="1:13" ht="40.5">
      <c r="A15" s="427"/>
      <c r="B15" s="11"/>
      <c r="C15" s="582" t="s">
        <v>354</v>
      </c>
      <c r="D15" s="375" t="s">
        <v>36</v>
      </c>
      <c r="E15" s="2"/>
      <c r="F15" s="382">
        <v>2</v>
      </c>
      <c r="G15" s="587">
        <v>120</v>
      </c>
      <c r="H15" s="6">
        <f t="shared" si="2"/>
        <v>240</v>
      </c>
      <c r="I15" s="606">
        <v>50</v>
      </c>
      <c r="J15" s="6">
        <f t="shared" si="3"/>
        <v>100</v>
      </c>
      <c r="K15" s="6"/>
      <c r="L15" s="6"/>
      <c r="M15" s="430">
        <f t="shared" si="1"/>
        <v>340</v>
      </c>
    </row>
    <row r="16" spans="1:13" ht="44.25" customHeight="1">
      <c r="A16" s="427"/>
      <c r="B16" s="11"/>
      <c r="C16" s="582" t="s">
        <v>221</v>
      </c>
      <c r="D16" s="375" t="s">
        <v>36</v>
      </c>
      <c r="E16" s="2"/>
      <c r="F16" s="382">
        <v>4</v>
      </c>
      <c r="G16" s="587">
        <v>180</v>
      </c>
      <c r="H16" s="6">
        <f t="shared" si="2"/>
        <v>720</v>
      </c>
      <c r="I16" s="606">
        <v>50</v>
      </c>
      <c r="J16" s="6">
        <f t="shared" si="3"/>
        <v>200</v>
      </c>
      <c r="K16" s="6"/>
      <c r="L16" s="6"/>
      <c r="M16" s="430">
        <f t="shared" si="1"/>
        <v>920</v>
      </c>
    </row>
    <row r="17" spans="1:13" ht="48.75" customHeight="1">
      <c r="A17" s="427"/>
      <c r="B17" s="11"/>
      <c r="C17" s="582" t="s">
        <v>222</v>
      </c>
      <c r="D17" s="375" t="s">
        <v>36</v>
      </c>
      <c r="E17" s="2"/>
      <c r="F17" s="382">
        <v>2</v>
      </c>
      <c r="G17" s="587">
        <v>83</v>
      </c>
      <c r="H17" s="6">
        <f t="shared" si="2"/>
        <v>166</v>
      </c>
      <c r="I17" s="606">
        <v>50</v>
      </c>
      <c r="J17" s="6">
        <f t="shared" si="3"/>
        <v>100</v>
      </c>
      <c r="K17" s="6"/>
      <c r="L17" s="6"/>
      <c r="M17" s="430">
        <f t="shared" si="1"/>
        <v>266</v>
      </c>
    </row>
    <row r="18" spans="1:13" ht="44.25" customHeight="1">
      <c r="A18" s="427"/>
      <c r="B18" s="11"/>
      <c r="C18" s="582" t="s">
        <v>223</v>
      </c>
      <c r="D18" s="375" t="s">
        <v>36</v>
      </c>
      <c r="E18" s="2"/>
      <c r="F18" s="382">
        <v>2</v>
      </c>
      <c r="G18" s="587">
        <v>150</v>
      </c>
      <c r="H18" s="6">
        <f t="shared" si="2"/>
        <v>300</v>
      </c>
      <c r="I18" s="606">
        <v>50</v>
      </c>
      <c r="J18" s="6">
        <f t="shared" si="3"/>
        <v>100</v>
      </c>
      <c r="K18" s="6"/>
      <c r="L18" s="6"/>
      <c r="M18" s="430">
        <f t="shared" si="1"/>
        <v>400</v>
      </c>
    </row>
    <row r="19" spans="1:13" ht="27">
      <c r="A19" s="427"/>
      <c r="B19" s="11"/>
      <c r="C19" s="582" t="s">
        <v>224</v>
      </c>
      <c r="D19" s="375" t="s">
        <v>36</v>
      </c>
      <c r="E19" s="2"/>
      <c r="F19" s="382">
        <v>6</v>
      </c>
      <c r="G19" s="587">
        <v>63.12</v>
      </c>
      <c r="H19" s="6">
        <f t="shared" si="0"/>
        <v>378.71999999999997</v>
      </c>
      <c r="I19" s="606">
        <f>G19*0.2</f>
        <v>12.624</v>
      </c>
      <c r="J19" s="6">
        <f t="shared" si="3"/>
        <v>75.744</v>
      </c>
      <c r="K19" s="6"/>
      <c r="L19" s="6"/>
      <c r="M19" s="430">
        <f t="shared" si="1"/>
        <v>454.46399999999994</v>
      </c>
    </row>
    <row r="20" spans="1:13" ht="27">
      <c r="A20" s="427"/>
      <c r="B20" s="11"/>
      <c r="C20" s="582" t="s">
        <v>225</v>
      </c>
      <c r="D20" s="375" t="s">
        <v>36</v>
      </c>
      <c r="E20" s="2"/>
      <c r="F20" s="382">
        <v>4</v>
      </c>
      <c r="G20" s="585">
        <v>86</v>
      </c>
      <c r="H20" s="6">
        <f t="shared" si="0"/>
        <v>344</v>
      </c>
      <c r="I20" s="606">
        <f aca="true" t="shared" si="4" ref="I20:I26">G20*0.2</f>
        <v>17.2</v>
      </c>
      <c r="J20" s="6">
        <f t="shared" si="3"/>
        <v>68.8</v>
      </c>
      <c r="K20" s="6"/>
      <c r="L20" s="6"/>
      <c r="M20" s="430">
        <f t="shared" si="1"/>
        <v>412.8</v>
      </c>
    </row>
    <row r="21" spans="1:13" ht="27">
      <c r="A21" s="427"/>
      <c r="B21" s="11"/>
      <c r="C21" s="381" t="s">
        <v>226</v>
      </c>
      <c r="D21" s="375" t="s">
        <v>36</v>
      </c>
      <c r="E21" s="2"/>
      <c r="F21" s="382">
        <v>4</v>
      </c>
      <c r="G21" s="587">
        <v>93.12</v>
      </c>
      <c r="H21" s="6">
        <f t="shared" si="0"/>
        <v>372.48</v>
      </c>
      <c r="I21" s="606">
        <f t="shared" si="4"/>
        <v>18.624000000000002</v>
      </c>
      <c r="J21" s="6">
        <f>F21*I21</f>
        <v>74.49600000000001</v>
      </c>
      <c r="K21" s="6"/>
      <c r="L21" s="6"/>
      <c r="M21" s="430">
        <f t="shared" si="1"/>
        <v>446.976</v>
      </c>
    </row>
    <row r="22" spans="1:13" ht="24" customHeight="1" thickBot="1">
      <c r="A22" s="315"/>
      <c r="B22" s="274"/>
      <c r="C22" s="436" t="s">
        <v>232</v>
      </c>
      <c r="D22" s="437" t="s">
        <v>36</v>
      </c>
      <c r="E22" s="275"/>
      <c r="F22" s="438">
        <v>4</v>
      </c>
      <c r="G22" s="585">
        <v>86</v>
      </c>
      <c r="H22" s="208">
        <f>F22*G22</f>
        <v>344</v>
      </c>
      <c r="I22" s="606">
        <f t="shared" si="4"/>
        <v>17.2</v>
      </c>
      <c r="J22" s="208"/>
      <c r="K22" s="208"/>
      <c r="L22" s="208"/>
      <c r="M22" s="200">
        <f>H22+J22+L22</f>
        <v>344</v>
      </c>
    </row>
    <row r="23" spans="1:13" ht="13.5">
      <c r="A23" s="427"/>
      <c r="B23" s="11"/>
      <c r="C23" s="381" t="s">
        <v>227</v>
      </c>
      <c r="D23" s="375" t="s">
        <v>36</v>
      </c>
      <c r="E23" s="2"/>
      <c r="F23" s="382">
        <v>40</v>
      </c>
      <c r="G23" s="587">
        <v>45</v>
      </c>
      <c r="H23" s="6">
        <f t="shared" si="0"/>
        <v>1800</v>
      </c>
      <c r="I23" s="606">
        <f t="shared" si="4"/>
        <v>9</v>
      </c>
      <c r="J23" s="6">
        <f>F23*I23</f>
        <v>360</v>
      </c>
      <c r="K23" s="6"/>
      <c r="L23" s="6"/>
      <c r="M23" s="430">
        <f t="shared" si="1"/>
        <v>2160</v>
      </c>
    </row>
    <row r="24" spans="1:13" ht="13.5">
      <c r="A24" s="427"/>
      <c r="B24" s="11"/>
      <c r="C24" s="381" t="s">
        <v>228</v>
      </c>
      <c r="D24" s="375" t="s">
        <v>36</v>
      </c>
      <c r="E24" s="2"/>
      <c r="F24" s="382">
        <v>22</v>
      </c>
      <c r="G24" s="587">
        <v>63</v>
      </c>
      <c r="H24" s="6">
        <f t="shared" si="0"/>
        <v>1386</v>
      </c>
      <c r="I24" s="606">
        <f t="shared" si="4"/>
        <v>12.600000000000001</v>
      </c>
      <c r="J24" s="6">
        <f>F24*I24</f>
        <v>277.20000000000005</v>
      </c>
      <c r="K24" s="6"/>
      <c r="L24" s="6"/>
      <c r="M24" s="430">
        <f t="shared" si="1"/>
        <v>1663.2</v>
      </c>
    </row>
    <row r="25" spans="1:13" ht="13.5">
      <c r="A25" s="427"/>
      <c r="B25" s="11"/>
      <c r="C25" s="381" t="s">
        <v>229</v>
      </c>
      <c r="D25" s="375" t="s">
        <v>36</v>
      </c>
      <c r="E25" s="2"/>
      <c r="F25" s="382">
        <v>16</v>
      </c>
      <c r="G25" s="587">
        <v>86</v>
      </c>
      <c r="H25" s="6">
        <f t="shared" si="0"/>
        <v>1376</v>
      </c>
      <c r="I25" s="606">
        <f t="shared" si="4"/>
        <v>17.2</v>
      </c>
      <c r="J25" s="6">
        <f>F25*I25</f>
        <v>275.2</v>
      </c>
      <c r="K25" s="6"/>
      <c r="L25" s="6"/>
      <c r="M25" s="430">
        <f t="shared" si="1"/>
        <v>1651.2</v>
      </c>
    </row>
    <row r="26" spans="1:13" ht="14.25" thickBot="1">
      <c r="A26" s="313"/>
      <c r="B26" s="214"/>
      <c r="C26" s="418" t="s">
        <v>230</v>
      </c>
      <c r="D26" s="415" t="s">
        <v>203</v>
      </c>
      <c r="E26" s="198"/>
      <c r="F26" s="416">
        <v>1</v>
      </c>
      <c r="G26" s="607">
        <v>750</v>
      </c>
      <c r="H26" s="196">
        <f t="shared" si="0"/>
        <v>750</v>
      </c>
      <c r="I26" s="196">
        <f t="shared" si="4"/>
        <v>150</v>
      </c>
      <c r="J26" s="196">
        <f>F26*I26</f>
        <v>150</v>
      </c>
      <c r="K26" s="196"/>
      <c r="L26" s="196"/>
      <c r="M26" s="200">
        <f t="shared" si="1"/>
        <v>900</v>
      </c>
    </row>
    <row r="27" spans="1:16" ht="13.5">
      <c r="A27" s="426">
        <v>4</v>
      </c>
      <c r="B27" s="247" t="s">
        <v>78</v>
      </c>
      <c r="C27" s="390" t="s">
        <v>239</v>
      </c>
      <c r="D27" s="223" t="s">
        <v>91</v>
      </c>
      <c r="E27" s="143"/>
      <c r="F27" s="254">
        <v>80</v>
      </c>
      <c r="G27" s="101"/>
      <c r="H27" s="101"/>
      <c r="I27" s="101"/>
      <c r="J27" s="101"/>
      <c r="K27" s="101"/>
      <c r="L27" s="101"/>
      <c r="M27" s="199">
        <f t="shared" si="1"/>
        <v>0</v>
      </c>
      <c r="P27" s="618" t="s">
        <v>367</v>
      </c>
    </row>
    <row r="28" spans="1:13" ht="13.5">
      <c r="A28" s="427"/>
      <c r="B28" s="182"/>
      <c r="C28" s="16" t="s">
        <v>44</v>
      </c>
      <c r="D28" s="3" t="s">
        <v>25</v>
      </c>
      <c r="E28" s="32">
        <v>1</v>
      </c>
      <c r="F28" s="239">
        <f>F27*E28</f>
        <v>80</v>
      </c>
      <c r="G28" s="58"/>
      <c r="H28" s="58"/>
      <c r="I28" s="586"/>
      <c r="J28" s="58">
        <f>F28*I28</f>
        <v>0</v>
      </c>
      <c r="K28" s="58"/>
      <c r="L28" s="58"/>
      <c r="M28" s="430">
        <f t="shared" si="1"/>
        <v>0</v>
      </c>
    </row>
    <row r="29" spans="1:13" ht="13.5">
      <c r="A29" s="427"/>
      <c r="B29" s="240"/>
      <c r="C29" s="16" t="s">
        <v>42</v>
      </c>
      <c r="D29" s="3" t="s">
        <v>3</v>
      </c>
      <c r="E29" s="32">
        <v>0.5</v>
      </c>
      <c r="F29" s="239">
        <f>F27*E29</f>
        <v>40</v>
      </c>
      <c r="G29" s="58"/>
      <c r="H29" s="58"/>
      <c r="I29" s="58"/>
      <c r="J29" s="58"/>
      <c r="K29" s="586"/>
      <c r="L29" s="58">
        <f>F29*K29</f>
        <v>0</v>
      </c>
      <c r="M29" s="430">
        <f t="shared" si="1"/>
        <v>0</v>
      </c>
    </row>
    <row r="30" spans="1:13" ht="13.5">
      <c r="A30" s="427"/>
      <c r="B30" s="240"/>
      <c r="C30" s="16" t="s">
        <v>45</v>
      </c>
      <c r="D30" s="3"/>
      <c r="E30" s="32"/>
      <c r="F30" s="239"/>
      <c r="G30" s="58"/>
      <c r="H30" s="58"/>
      <c r="I30" s="58"/>
      <c r="J30" s="58"/>
      <c r="K30" s="58"/>
      <c r="L30" s="58"/>
      <c r="M30" s="430">
        <f t="shared" si="1"/>
        <v>0</v>
      </c>
    </row>
    <row r="31" spans="1:15" ht="13.5">
      <c r="A31" s="427"/>
      <c r="B31" s="240"/>
      <c r="C31" s="584" t="s">
        <v>359</v>
      </c>
      <c r="D31" s="3" t="s">
        <v>91</v>
      </c>
      <c r="E31" s="32">
        <v>1.01</v>
      </c>
      <c r="F31" s="239">
        <f>F27*E31</f>
        <v>80.8</v>
      </c>
      <c r="G31" s="586">
        <v>31.98</v>
      </c>
      <c r="H31" s="58">
        <f>F31*G31</f>
        <v>2583.984</v>
      </c>
      <c r="I31" s="58">
        <f>G31*0.2</f>
        <v>6.396000000000001</v>
      </c>
      <c r="J31" s="58">
        <f>I31*F31</f>
        <v>516.7968000000001</v>
      </c>
      <c r="K31" s="58"/>
      <c r="L31" s="58"/>
      <c r="M31" s="430">
        <f t="shared" si="1"/>
        <v>3100.7808</v>
      </c>
      <c r="O31" s="616"/>
    </row>
    <row r="32" spans="1:13" ht="14.25" thickBot="1">
      <c r="A32" s="428"/>
      <c r="B32" s="250"/>
      <c r="C32" s="107" t="s">
        <v>46</v>
      </c>
      <c r="D32" s="108" t="s">
        <v>3</v>
      </c>
      <c r="E32" s="251">
        <v>0.07</v>
      </c>
      <c r="F32" s="252">
        <f>F27*E32</f>
        <v>5.6000000000000005</v>
      </c>
      <c r="G32" s="591">
        <v>125</v>
      </c>
      <c r="H32" s="109">
        <f>F32*G32</f>
        <v>700.0000000000001</v>
      </c>
      <c r="I32" s="109"/>
      <c r="J32" s="109"/>
      <c r="K32" s="109"/>
      <c r="L32" s="109"/>
      <c r="M32" s="200">
        <f t="shared" si="1"/>
        <v>700.0000000000001</v>
      </c>
    </row>
    <row r="33" spans="1:18" ht="13.5">
      <c r="A33" s="431">
        <v>5</v>
      </c>
      <c r="B33" s="30" t="s">
        <v>106</v>
      </c>
      <c r="C33" s="389" t="s">
        <v>240</v>
      </c>
      <c r="D33" s="36" t="s">
        <v>91</v>
      </c>
      <c r="E33" s="245"/>
      <c r="F33" s="253">
        <v>30</v>
      </c>
      <c r="G33" s="45"/>
      <c r="H33" s="45"/>
      <c r="I33" s="45"/>
      <c r="J33" s="45"/>
      <c r="K33" s="45"/>
      <c r="L33" s="45"/>
      <c r="M33" s="199">
        <f t="shared" si="1"/>
        <v>0</v>
      </c>
      <c r="P33" s="618" t="s">
        <v>367</v>
      </c>
      <c r="Q33" s="616"/>
      <c r="R33" s="616"/>
    </row>
    <row r="34" spans="1:13" ht="13.5">
      <c r="A34" s="427"/>
      <c r="B34" s="182"/>
      <c r="C34" s="16" t="s">
        <v>44</v>
      </c>
      <c r="D34" s="3" t="s">
        <v>25</v>
      </c>
      <c r="E34" s="32">
        <v>1</v>
      </c>
      <c r="F34" s="239">
        <f>F33*E34</f>
        <v>30</v>
      </c>
      <c r="G34" s="58"/>
      <c r="H34" s="58"/>
      <c r="I34" s="586"/>
      <c r="J34" s="58">
        <f>F34*I34</f>
        <v>0</v>
      </c>
      <c r="K34" s="58"/>
      <c r="L34" s="58"/>
      <c r="M34" s="430">
        <f t="shared" si="1"/>
        <v>0</v>
      </c>
    </row>
    <row r="35" spans="1:13" ht="13.5">
      <c r="A35" s="427"/>
      <c r="B35" s="240"/>
      <c r="C35" s="16" t="s">
        <v>42</v>
      </c>
      <c r="D35" s="3" t="s">
        <v>3</v>
      </c>
      <c r="E35" s="32">
        <v>0.013</v>
      </c>
      <c r="F35" s="239">
        <f>F33*E35</f>
        <v>0.38999999999999996</v>
      </c>
      <c r="G35" s="58"/>
      <c r="H35" s="58"/>
      <c r="I35" s="58"/>
      <c r="J35" s="58"/>
      <c r="K35" s="586"/>
      <c r="L35" s="58">
        <f>F35*K35</f>
        <v>0</v>
      </c>
      <c r="M35" s="430">
        <f t="shared" si="1"/>
        <v>0</v>
      </c>
    </row>
    <row r="36" spans="1:13" ht="13.5">
      <c r="A36" s="427"/>
      <c r="B36" s="240"/>
      <c r="C36" s="16" t="s">
        <v>45</v>
      </c>
      <c r="D36" s="3"/>
      <c r="E36" s="32"/>
      <c r="F36" s="239"/>
      <c r="G36" s="58"/>
      <c r="H36" s="58"/>
      <c r="I36" s="58"/>
      <c r="J36" s="58"/>
      <c r="K36" s="58"/>
      <c r="L36" s="58"/>
      <c r="M36" s="430">
        <f t="shared" si="1"/>
        <v>0</v>
      </c>
    </row>
    <row r="37" spans="1:13" ht="13.5">
      <c r="A37" s="427"/>
      <c r="B37" s="240"/>
      <c r="C37" s="584" t="s">
        <v>360</v>
      </c>
      <c r="D37" s="3" t="s">
        <v>91</v>
      </c>
      <c r="E37" s="32">
        <v>0.95</v>
      </c>
      <c r="F37" s="239">
        <f>F33*E37</f>
        <v>28.5</v>
      </c>
      <c r="G37" s="601">
        <v>11.790000000000001</v>
      </c>
      <c r="H37" s="58">
        <f>F37*G37</f>
        <v>336.01500000000004</v>
      </c>
      <c r="I37" s="58">
        <f>G37*0.2</f>
        <v>2.358</v>
      </c>
      <c r="J37" s="58">
        <f>I37*F37</f>
        <v>67.203</v>
      </c>
      <c r="K37" s="58"/>
      <c r="L37" s="58"/>
      <c r="M37" s="430">
        <f t="shared" si="1"/>
        <v>403.2180000000001</v>
      </c>
    </row>
    <row r="38" spans="1:13" ht="13.5">
      <c r="A38" s="427"/>
      <c r="B38" s="56"/>
      <c r="C38" s="381" t="s">
        <v>238</v>
      </c>
      <c r="D38" s="375" t="s">
        <v>231</v>
      </c>
      <c r="E38" s="2"/>
      <c r="F38" s="382">
        <v>1</v>
      </c>
      <c r="G38" s="587">
        <v>350</v>
      </c>
      <c r="H38" s="6">
        <f>F38*G38</f>
        <v>350</v>
      </c>
      <c r="I38" s="58">
        <f>G38*0.2</f>
        <v>70</v>
      </c>
      <c r="J38" s="58">
        <f>I38*F38</f>
        <v>70</v>
      </c>
      <c r="K38" s="50"/>
      <c r="L38" s="50"/>
      <c r="M38" s="430">
        <f t="shared" si="1"/>
        <v>420</v>
      </c>
    </row>
    <row r="39" spans="1:13" ht="14.25" thickBot="1">
      <c r="A39" s="313"/>
      <c r="B39" s="56"/>
      <c r="C39" s="20" t="s">
        <v>46</v>
      </c>
      <c r="D39" s="18" t="s">
        <v>3</v>
      </c>
      <c r="E39" s="21">
        <v>0.07</v>
      </c>
      <c r="F39" s="61">
        <f>F33*E39</f>
        <v>2.1</v>
      </c>
      <c r="G39" s="589">
        <v>150</v>
      </c>
      <c r="H39" s="50">
        <f>F39*G39</f>
        <v>315</v>
      </c>
      <c r="I39" s="50"/>
      <c r="J39" s="50"/>
      <c r="K39" s="50"/>
      <c r="L39" s="50"/>
      <c r="M39" s="314">
        <f t="shared" si="1"/>
        <v>315</v>
      </c>
    </row>
    <row r="40" spans="1:16" ht="35.25" customHeight="1" thickBot="1">
      <c r="A40" s="277">
        <v>6</v>
      </c>
      <c r="B40" s="265"/>
      <c r="C40" s="419" t="s">
        <v>233</v>
      </c>
      <c r="D40" s="420" t="s">
        <v>248</v>
      </c>
      <c r="E40" s="85"/>
      <c r="F40" s="439">
        <v>250</v>
      </c>
      <c r="G40" s="590">
        <v>44.58</v>
      </c>
      <c r="H40" s="272">
        <f>F40*G40</f>
        <v>11145</v>
      </c>
      <c r="I40" s="590">
        <v>15.46</v>
      </c>
      <c r="J40" s="272">
        <f>F40*I40</f>
        <v>3865</v>
      </c>
      <c r="K40" s="272"/>
      <c r="L40" s="272"/>
      <c r="M40" s="273">
        <f t="shared" si="1"/>
        <v>15010</v>
      </c>
      <c r="P40" s="618" t="s">
        <v>369</v>
      </c>
    </row>
    <row r="41" spans="1:13" ht="98.25" customHeight="1">
      <c r="A41" s="504">
        <v>7</v>
      </c>
      <c r="B41" s="363" t="s">
        <v>69</v>
      </c>
      <c r="C41" s="390" t="s">
        <v>234</v>
      </c>
      <c r="D41" s="396" t="s">
        <v>36</v>
      </c>
      <c r="E41" s="386"/>
      <c r="F41" s="135">
        <v>1</v>
      </c>
      <c r="G41" s="387"/>
      <c r="H41" s="388"/>
      <c r="I41" s="388"/>
      <c r="J41" s="101"/>
      <c r="K41" s="101"/>
      <c r="L41" s="101"/>
      <c r="M41" s="432">
        <f t="shared" si="1"/>
        <v>0</v>
      </c>
    </row>
    <row r="42" spans="1:13" ht="13.5">
      <c r="A42" s="427"/>
      <c r="B42" s="33"/>
      <c r="C42" s="16" t="s">
        <v>39</v>
      </c>
      <c r="D42" s="3" t="s">
        <v>36</v>
      </c>
      <c r="E42" s="32">
        <v>1</v>
      </c>
      <c r="F42" s="44">
        <f>F41*E42</f>
        <v>1</v>
      </c>
      <c r="G42" s="58"/>
      <c r="H42" s="193"/>
      <c r="I42" s="586"/>
      <c r="J42" s="58">
        <f>F42*I42</f>
        <v>0</v>
      </c>
      <c r="K42" s="58"/>
      <c r="L42" s="58"/>
      <c r="M42" s="430">
        <f t="shared" si="1"/>
        <v>0</v>
      </c>
    </row>
    <row r="43" spans="1:13" ht="13.5">
      <c r="A43" s="427"/>
      <c r="B43" s="33"/>
      <c r="C43" s="16" t="s">
        <v>26</v>
      </c>
      <c r="D43" s="3" t="s">
        <v>3</v>
      </c>
      <c r="E43" s="32">
        <v>13.3</v>
      </c>
      <c r="F43" s="44">
        <f>F41*E43</f>
        <v>13.3</v>
      </c>
      <c r="G43" s="58"/>
      <c r="H43" s="58"/>
      <c r="I43" s="58"/>
      <c r="J43" s="58"/>
      <c r="K43" s="586"/>
      <c r="L43" s="58">
        <f>F43*K43</f>
        <v>0</v>
      </c>
      <c r="M43" s="430">
        <f t="shared" si="1"/>
        <v>0</v>
      </c>
    </row>
    <row r="44" spans="1:13" ht="13.5">
      <c r="A44" s="427"/>
      <c r="B44" s="33"/>
      <c r="C44" s="189" t="s">
        <v>45</v>
      </c>
      <c r="D44" s="32"/>
      <c r="E44" s="32"/>
      <c r="F44" s="44"/>
      <c r="G44" s="58"/>
      <c r="H44" s="58"/>
      <c r="I44" s="58"/>
      <c r="J44" s="58"/>
      <c r="K44" s="58"/>
      <c r="L44" s="58"/>
      <c r="M44" s="430">
        <f t="shared" si="1"/>
        <v>0</v>
      </c>
    </row>
    <row r="45" spans="1:16" ht="40.5">
      <c r="A45" s="427"/>
      <c r="B45" s="33"/>
      <c r="C45" s="16" t="s">
        <v>212</v>
      </c>
      <c r="D45" s="5" t="s">
        <v>0</v>
      </c>
      <c r="E45" s="32">
        <v>1</v>
      </c>
      <c r="F45" s="44">
        <f>F41*E45</f>
        <v>1</v>
      </c>
      <c r="G45" s="594">
        <v>34355.49</v>
      </c>
      <c r="H45" s="44">
        <f>F45*G45</f>
        <v>34355.49</v>
      </c>
      <c r="I45" s="58">
        <f>G45*0.1</f>
        <v>3435.549</v>
      </c>
      <c r="J45" s="58"/>
      <c r="K45" s="58"/>
      <c r="L45" s="58"/>
      <c r="M45" s="430">
        <f t="shared" si="1"/>
        <v>34355.49</v>
      </c>
      <c r="P45" s="618" t="s">
        <v>368</v>
      </c>
    </row>
    <row r="46" spans="1:17" ht="13.5">
      <c r="A46" s="427"/>
      <c r="B46" s="33"/>
      <c r="C46" s="16" t="s">
        <v>237</v>
      </c>
      <c r="D46" s="5" t="s">
        <v>0</v>
      </c>
      <c r="E46" s="32"/>
      <c r="F46" s="44">
        <v>1</v>
      </c>
      <c r="G46" s="594">
        <v>1812.28</v>
      </c>
      <c r="H46" s="44">
        <f>F46*G46</f>
        <v>1812.28</v>
      </c>
      <c r="I46" s="58">
        <f>G46*0.3</f>
        <v>543.684</v>
      </c>
      <c r="J46" s="58"/>
      <c r="K46" s="58"/>
      <c r="L46" s="58"/>
      <c r="M46" s="430">
        <f t="shared" si="1"/>
        <v>1812.28</v>
      </c>
      <c r="P46" s="616"/>
      <c r="Q46" s="616"/>
    </row>
    <row r="47" spans="1:13" ht="14.25" thickBot="1">
      <c r="A47" s="428"/>
      <c r="B47" s="281"/>
      <c r="C47" s="107" t="s">
        <v>46</v>
      </c>
      <c r="D47" s="108" t="s">
        <v>3</v>
      </c>
      <c r="E47" s="251">
        <v>1.58</v>
      </c>
      <c r="F47" s="116">
        <f>F41*E47</f>
        <v>1.58</v>
      </c>
      <c r="G47" s="591">
        <v>400</v>
      </c>
      <c r="H47" s="109">
        <f>F47*G47</f>
        <v>632</v>
      </c>
      <c r="I47" s="109"/>
      <c r="J47" s="109"/>
      <c r="K47" s="109"/>
      <c r="L47" s="109"/>
      <c r="M47" s="200">
        <f t="shared" si="1"/>
        <v>632</v>
      </c>
    </row>
    <row r="48" spans="1:13" ht="14.25" thickBot="1">
      <c r="A48" s="400"/>
      <c r="B48" s="127"/>
      <c r="C48" s="141" t="s">
        <v>92</v>
      </c>
      <c r="D48" s="141"/>
      <c r="E48" s="127"/>
      <c r="F48" s="401"/>
      <c r="G48" s="236"/>
      <c r="H48" s="238">
        <f>SUM(H9:H47)</f>
        <v>195448.569</v>
      </c>
      <c r="I48" s="236"/>
      <c r="J48" s="236">
        <f>SUM(J9:J47)</f>
        <v>8500.4398</v>
      </c>
      <c r="K48" s="236"/>
      <c r="L48" s="236">
        <f>SUM(L9:L47)</f>
        <v>1500</v>
      </c>
      <c r="M48" s="402">
        <f>SUM(M9:M47)</f>
        <v>205449.00879999998</v>
      </c>
    </row>
    <row r="49" spans="1:13" ht="13.5">
      <c r="A49" s="409"/>
      <c r="B49" s="397"/>
      <c r="C49" s="49" t="s">
        <v>322</v>
      </c>
      <c r="D49" s="398">
        <v>0.68</v>
      </c>
      <c r="E49" s="399"/>
      <c r="F49" s="43"/>
      <c r="G49" s="224"/>
      <c r="H49" s="224"/>
      <c r="I49" s="224"/>
      <c r="J49" s="224"/>
      <c r="K49" s="224"/>
      <c r="L49" s="224"/>
      <c r="M49" s="130">
        <f>J48*D49</f>
        <v>5780.299064000001</v>
      </c>
    </row>
    <row r="50" spans="1:13" ht="13.5">
      <c r="A50" s="410"/>
      <c r="B50" s="37"/>
      <c r="C50" s="377" t="s">
        <v>214</v>
      </c>
      <c r="D50" s="378"/>
      <c r="E50" s="38"/>
      <c r="F50" s="44"/>
      <c r="G50" s="63"/>
      <c r="H50" s="63"/>
      <c r="I50" s="63"/>
      <c r="J50" s="63"/>
      <c r="K50" s="63"/>
      <c r="L50" s="63"/>
      <c r="M50" s="105">
        <f>SUM(M48:M49)</f>
        <v>211229.30786399997</v>
      </c>
    </row>
    <row r="51" spans="1:13" ht="13.5">
      <c r="A51" s="410"/>
      <c r="B51" s="37"/>
      <c r="C51" s="32" t="s">
        <v>259</v>
      </c>
      <c r="D51" s="379">
        <v>0.08</v>
      </c>
      <c r="E51" s="38"/>
      <c r="F51" s="44"/>
      <c r="G51" s="63"/>
      <c r="H51" s="376"/>
      <c r="I51" s="63"/>
      <c r="J51" s="63"/>
      <c r="K51" s="63"/>
      <c r="L51" s="63"/>
      <c r="M51" s="105">
        <f>M50*D51</f>
        <v>16898.344629119998</v>
      </c>
    </row>
    <row r="52" spans="1:13" ht="13.5">
      <c r="A52" s="410"/>
      <c r="B52" s="3"/>
      <c r="C52" s="32" t="s">
        <v>61</v>
      </c>
      <c r="D52" s="34"/>
      <c r="E52" s="3"/>
      <c r="F52" s="44"/>
      <c r="G52" s="63"/>
      <c r="H52" s="63"/>
      <c r="I52" s="63"/>
      <c r="J52" s="63"/>
      <c r="K52" s="63"/>
      <c r="L52" s="63"/>
      <c r="M52" s="105">
        <f>SUM(M50:M51)</f>
        <v>228127.65249311997</v>
      </c>
    </row>
    <row r="53" spans="1:13" ht="13.5">
      <c r="A53" s="433"/>
      <c r="B53" s="18"/>
      <c r="C53" s="18" t="s">
        <v>96</v>
      </c>
      <c r="D53" s="145">
        <v>0.03</v>
      </c>
      <c r="E53" s="145"/>
      <c r="F53" s="41"/>
      <c r="G53" s="435"/>
      <c r="H53" s="435"/>
      <c r="I53" s="435"/>
      <c r="J53" s="435"/>
      <c r="K53" s="435"/>
      <c r="L53" s="435"/>
      <c r="M53" s="113">
        <f>M52*D53</f>
        <v>6843.829574793599</v>
      </c>
    </row>
    <row r="54" spans="1:13" ht="13.5">
      <c r="A54" s="433"/>
      <c r="B54" s="18"/>
      <c r="C54" s="18" t="s">
        <v>61</v>
      </c>
      <c r="D54" s="18"/>
      <c r="E54" s="18"/>
      <c r="F54" s="41"/>
      <c r="G54" s="435"/>
      <c r="H54" s="435"/>
      <c r="I54" s="435"/>
      <c r="J54" s="435"/>
      <c r="K54" s="435"/>
      <c r="L54" s="435"/>
      <c r="M54" s="113">
        <f>SUM(M52:M53)</f>
        <v>234971.48206791357</v>
      </c>
    </row>
    <row r="55" spans="1:13" ht="14.25" thickBot="1">
      <c r="A55" s="411"/>
      <c r="B55" s="403"/>
      <c r="C55" s="18" t="s">
        <v>94</v>
      </c>
      <c r="D55" s="145">
        <v>0.18</v>
      </c>
      <c r="E55" s="145"/>
      <c r="F55" s="404"/>
      <c r="G55" s="404"/>
      <c r="H55" s="404"/>
      <c r="I55" s="404"/>
      <c r="J55" s="404"/>
      <c r="K55" s="404"/>
      <c r="L55" s="404"/>
      <c r="M55" s="412">
        <f>M54*D55</f>
        <v>42294.86677222444</v>
      </c>
    </row>
    <row r="56" spans="1:13" ht="33.75" thickBot="1">
      <c r="A56" s="405"/>
      <c r="B56" s="406"/>
      <c r="C56" s="154" t="s">
        <v>95</v>
      </c>
      <c r="D56" s="148"/>
      <c r="E56" s="148"/>
      <c r="F56" s="407"/>
      <c r="G56" s="407"/>
      <c r="H56" s="407"/>
      <c r="I56" s="407"/>
      <c r="J56" s="407"/>
      <c r="K56" s="407"/>
      <c r="L56" s="407"/>
      <c r="M56" s="408">
        <f>SUM(M54:M55)</f>
        <v>277266.348840138</v>
      </c>
    </row>
    <row r="57" spans="1:13" ht="13.5">
      <c r="A57" s="324"/>
      <c r="B57" s="417"/>
      <c r="C57" s="203"/>
      <c r="D57" s="207"/>
      <c r="E57" s="325"/>
      <c r="F57" s="205"/>
      <c r="G57" s="205"/>
      <c r="H57" s="205"/>
      <c r="I57" s="205"/>
      <c r="J57" s="205"/>
      <c r="K57" s="205"/>
      <c r="L57" s="205"/>
      <c r="M57" s="205"/>
    </row>
  </sheetData>
  <sheetProtection/>
  <mergeCells count="18">
    <mergeCell ref="M4:M7"/>
    <mergeCell ref="E5:F5"/>
    <mergeCell ref="K5:L5"/>
    <mergeCell ref="E6:E7"/>
    <mergeCell ref="F6:F7"/>
    <mergeCell ref="H6:H7"/>
    <mergeCell ref="K4:L4"/>
    <mergeCell ref="L6:L7"/>
    <mergeCell ref="D1:M1"/>
    <mergeCell ref="A2:K2"/>
    <mergeCell ref="A3:K3"/>
    <mergeCell ref="A4:A7"/>
    <mergeCell ref="B4:B7"/>
    <mergeCell ref="D4:D7"/>
    <mergeCell ref="E4:F4"/>
    <mergeCell ref="G4:H5"/>
    <mergeCell ref="J6:J7"/>
    <mergeCell ref="I4:J5"/>
  </mergeCells>
  <printOptions/>
  <pageMargins left="0.25" right="0.25" top="0.75" bottom="0.75" header="0.3" footer="0.3"/>
  <pageSetup horizontalDpi="600" verticalDpi="600" orientation="landscape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ED101"/>
  <sheetViews>
    <sheetView zoomScalePageLayoutView="0" workbookViewId="0" topLeftCell="A76">
      <selection activeCell="O88" sqref="O88"/>
    </sheetView>
  </sheetViews>
  <sheetFormatPr defaultColWidth="11.421875" defaultRowHeight="15"/>
  <cols>
    <col min="1" max="1" width="3.8515625" style="1" customWidth="1"/>
    <col min="2" max="2" width="8.8515625" style="1" customWidth="1"/>
    <col min="3" max="3" width="40.140625" style="1" customWidth="1"/>
    <col min="4" max="4" width="7.421875" style="1" customWidth="1"/>
    <col min="5" max="5" width="6.7109375" style="1" customWidth="1"/>
    <col min="6" max="6" width="11.8515625" style="40" customWidth="1"/>
    <col min="7" max="7" width="11.8515625" style="40" bestFit="1" customWidth="1"/>
    <col min="8" max="8" width="13.140625" style="40" customWidth="1"/>
    <col min="9" max="9" width="9.7109375" style="40" customWidth="1"/>
    <col min="10" max="10" width="13.28125" style="40" customWidth="1"/>
    <col min="11" max="11" width="9.57421875" style="40" bestFit="1" customWidth="1"/>
    <col min="12" max="12" width="11.57421875" style="40" bestFit="1" customWidth="1"/>
    <col min="13" max="13" width="17.00390625" style="40" customWidth="1"/>
    <col min="14" max="16384" width="11.421875" style="1" customWidth="1"/>
  </cols>
  <sheetData>
    <row r="1" spans="1:13" s="17" customFormat="1" ht="27.75" customHeight="1">
      <c r="A1" s="24"/>
      <c r="B1" s="10"/>
      <c r="C1" s="8" t="s">
        <v>2</v>
      </c>
      <c r="D1" s="646" t="s">
        <v>90</v>
      </c>
      <c r="E1" s="646"/>
      <c r="F1" s="646"/>
      <c r="G1" s="646"/>
      <c r="H1" s="646"/>
      <c r="I1" s="646"/>
      <c r="J1" s="646"/>
      <c r="K1" s="646"/>
      <c r="L1" s="646"/>
      <c r="M1" s="646"/>
    </row>
    <row r="2" spans="1:13" s="17" customFormat="1" ht="27.75" customHeight="1">
      <c r="A2" s="695" t="s">
        <v>324</v>
      </c>
      <c r="B2" s="695"/>
      <c r="C2" s="695"/>
      <c r="D2" s="695"/>
      <c r="E2" s="695"/>
      <c r="F2" s="695"/>
      <c r="G2" s="695"/>
      <c r="H2" s="695"/>
      <c r="I2" s="695"/>
      <c r="J2" s="695"/>
      <c r="K2" s="695"/>
      <c r="L2" s="72"/>
      <c r="M2" s="72"/>
    </row>
    <row r="3" spans="1:11" ht="30.75" customHeight="1" thickBot="1">
      <c r="A3" s="697" t="s">
        <v>166</v>
      </c>
      <c r="B3" s="697"/>
      <c r="C3" s="697"/>
      <c r="D3" s="697"/>
      <c r="E3" s="697"/>
      <c r="F3" s="697"/>
      <c r="G3" s="697"/>
      <c r="H3" s="697"/>
      <c r="I3" s="697"/>
      <c r="J3" s="697"/>
      <c r="K3" s="697"/>
    </row>
    <row r="4" spans="1:14" ht="13.5" customHeight="1">
      <c r="A4" s="698" t="s">
        <v>30</v>
      </c>
      <c r="B4" s="701" t="s">
        <v>4</v>
      </c>
      <c r="C4" s="256"/>
      <c r="D4" s="704" t="s">
        <v>31</v>
      </c>
      <c r="E4" s="658" t="s">
        <v>5</v>
      </c>
      <c r="F4" s="659"/>
      <c r="G4" s="660" t="s">
        <v>33</v>
      </c>
      <c r="H4" s="644"/>
      <c r="I4" s="661" t="s">
        <v>32</v>
      </c>
      <c r="J4" s="661"/>
      <c r="K4" s="712" t="s">
        <v>6</v>
      </c>
      <c r="L4" s="659"/>
      <c r="M4" s="644" t="s">
        <v>34</v>
      </c>
      <c r="N4" s="564"/>
    </row>
    <row r="5" spans="1:13" ht="16.5" customHeight="1" thickBot="1">
      <c r="A5" s="699"/>
      <c r="B5" s="702"/>
      <c r="C5" s="203" t="s">
        <v>71</v>
      </c>
      <c r="D5" s="705"/>
      <c r="E5" s="664" t="s">
        <v>7</v>
      </c>
      <c r="F5" s="665"/>
      <c r="G5" s="662"/>
      <c r="H5" s="645"/>
      <c r="I5" s="707"/>
      <c r="J5" s="707"/>
      <c r="K5" s="709" t="s">
        <v>8</v>
      </c>
      <c r="L5" s="665"/>
      <c r="M5" s="708"/>
    </row>
    <row r="6" spans="1:13" ht="13.5">
      <c r="A6" s="699"/>
      <c r="B6" s="702"/>
      <c r="C6" s="258" t="s">
        <v>72</v>
      </c>
      <c r="D6" s="705"/>
      <c r="E6" s="710" t="s">
        <v>73</v>
      </c>
      <c r="F6" s="640" t="s">
        <v>35</v>
      </c>
      <c r="G6" s="84" t="s">
        <v>9</v>
      </c>
      <c r="H6" s="640" t="s">
        <v>35</v>
      </c>
      <c r="I6" s="98" t="s">
        <v>9</v>
      </c>
      <c r="J6" s="640" t="s">
        <v>35</v>
      </c>
      <c r="K6" s="84" t="s">
        <v>9</v>
      </c>
      <c r="L6" s="640" t="s">
        <v>35</v>
      </c>
      <c r="M6" s="708"/>
    </row>
    <row r="7" spans="1:13" ht="14.25" thickBot="1">
      <c r="A7" s="699"/>
      <c r="B7" s="702"/>
      <c r="C7" s="478"/>
      <c r="D7" s="705"/>
      <c r="E7" s="710"/>
      <c r="F7" s="641"/>
      <c r="G7" s="205" t="s">
        <v>10</v>
      </c>
      <c r="H7" s="641"/>
      <c r="I7" s="479" t="s">
        <v>10</v>
      </c>
      <c r="J7" s="641"/>
      <c r="K7" s="84" t="s">
        <v>10</v>
      </c>
      <c r="L7" s="641"/>
      <c r="M7" s="708"/>
    </row>
    <row r="8" spans="1:13" ht="14.25" thickBot="1">
      <c r="A8" s="277">
        <v>1</v>
      </c>
      <c r="B8" s="498" t="s">
        <v>11</v>
      </c>
      <c r="C8" s="499" t="s">
        <v>12</v>
      </c>
      <c r="D8" s="500" t="s">
        <v>13</v>
      </c>
      <c r="E8" s="85" t="s">
        <v>14</v>
      </c>
      <c r="F8" s="421" t="s">
        <v>15</v>
      </c>
      <c r="G8" s="421" t="s">
        <v>16</v>
      </c>
      <c r="H8" s="421" t="s">
        <v>17</v>
      </c>
      <c r="I8" s="421" t="s">
        <v>18</v>
      </c>
      <c r="J8" s="421" t="s">
        <v>19</v>
      </c>
      <c r="K8" s="421" t="s">
        <v>20</v>
      </c>
      <c r="L8" s="421" t="s">
        <v>21</v>
      </c>
      <c r="M8" s="501" t="s">
        <v>22</v>
      </c>
    </row>
    <row r="9" spans="1:13" ht="27.75" thickBot="1">
      <c r="A9" s="550">
        <v>1</v>
      </c>
      <c r="B9" s="274" t="s">
        <v>29</v>
      </c>
      <c r="C9" s="509" t="s">
        <v>361</v>
      </c>
      <c r="D9" s="217" t="s">
        <v>118</v>
      </c>
      <c r="E9" s="275"/>
      <c r="F9" s="208">
        <v>1</v>
      </c>
      <c r="G9" s="624">
        <f>18000*2.7</f>
        <v>48600</v>
      </c>
      <c r="H9" s="208">
        <f>F9*G9</f>
        <v>48600</v>
      </c>
      <c r="I9" s="624">
        <v>2500</v>
      </c>
      <c r="J9" s="208">
        <f>F9*I9</f>
        <v>2500</v>
      </c>
      <c r="K9" s="208"/>
      <c r="L9" s="208">
        <f>F9*K9</f>
        <v>0</v>
      </c>
      <c r="M9" s="257">
        <f>H9+J9+L9</f>
        <v>51100</v>
      </c>
    </row>
    <row r="10" spans="1:13" ht="13.5">
      <c r="A10" s="511">
        <v>2</v>
      </c>
      <c r="B10" s="512" t="s">
        <v>328</v>
      </c>
      <c r="C10" s="111" t="s">
        <v>329</v>
      </c>
      <c r="D10" s="288" t="s">
        <v>38</v>
      </c>
      <c r="E10" s="513"/>
      <c r="F10" s="514">
        <f>SUM(F14:F24)</f>
        <v>7603</v>
      </c>
      <c r="G10" s="101"/>
      <c r="H10" s="101"/>
      <c r="I10" s="101"/>
      <c r="J10" s="101"/>
      <c r="K10" s="101"/>
      <c r="L10" s="101"/>
      <c r="M10" s="103"/>
    </row>
    <row r="11" spans="1:13" ht="13.5">
      <c r="A11" s="515"/>
      <c r="B11" s="16"/>
      <c r="C11" s="16" t="s">
        <v>39</v>
      </c>
      <c r="D11" s="3" t="s">
        <v>25</v>
      </c>
      <c r="E11" s="505">
        <v>0.11</v>
      </c>
      <c r="F11" s="44">
        <f>F10*E11</f>
        <v>836.33</v>
      </c>
      <c r="G11" s="58"/>
      <c r="H11" s="58"/>
      <c r="I11" s="586"/>
      <c r="J11" s="58">
        <f>F11*I11</f>
        <v>0</v>
      </c>
      <c r="K11" s="58"/>
      <c r="L11" s="58"/>
      <c r="M11" s="105">
        <f>J11+H11+L11</f>
        <v>0</v>
      </c>
    </row>
    <row r="12" spans="1:13" ht="13.5">
      <c r="A12" s="515"/>
      <c r="B12" s="16"/>
      <c r="C12" s="16" t="s">
        <v>42</v>
      </c>
      <c r="D12" s="3" t="s">
        <v>3</v>
      </c>
      <c r="E12" s="507">
        <v>0.003</v>
      </c>
      <c r="F12" s="44">
        <f>F10*E12</f>
        <v>22.809</v>
      </c>
      <c r="G12" s="58"/>
      <c r="H12" s="58"/>
      <c r="I12" s="58"/>
      <c r="J12" s="58"/>
      <c r="K12" s="586"/>
      <c r="L12" s="58">
        <f>F12*K12</f>
        <v>0</v>
      </c>
      <c r="M12" s="105">
        <f>J12+H12+L12</f>
        <v>0</v>
      </c>
    </row>
    <row r="13" spans="1:13" ht="13.5">
      <c r="A13" s="515"/>
      <c r="B13" s="16"/>
      <c r="C13" s="132" t="s">
        <v>45</v>
      </c>
      <c r="D13" s="3"/>
      <c r="E13" s="505"/>
      <c r="F13" s="44"/>
      <c r="G13" s="58"/>
      <c r="H13" s="58"/>
      <c r="I13" s="58"/>
      <c r="J13" s="58"/>
      <c r="K13" s="58"/>
      <c r="L13" s="58"/>
      <c r="M13" s="105"/>
    </row>
    <row r="14" spans="1:13" ht="15.75">
      <c r="A14" s="516"/>
      <c r="B14" s="11"/>
      <c r="C14" s="471" t="s">
        <v>261</v>
      </c>
      <c r="D14" s="480" t="s">
        <v>76</v>
      </c>
      <c r="E14" s="2"/>
      <c r="F14" s="474">
        <v>80</v>
      </c>
      <c r="G14" s="587"/>
      <c r="H14" s="71">
        <f aca="true" t="shared" si="0" ref="H14:H54">F14*G14</f>
        <v>0</v>
      </c>
      <c r="I14" s="6"/>
      <c r="J14" s="71"/>
      <c r="K14" s="6"/>
      <c r="L14" s="71">
        <f aca="true" t="shared" si="1" ref="L14:L54">F14*K14</f>
        <v>0</v>
      </c>
      <c r="M14" s="432">
        <f aca="true" t="shared" si="2" ref="M14:M54">H14+J14+L14</f>
        <v>0</v>
      </c>
    </row>
    <row r="15" spans="1:13" ht="29.25">
      <c r="A15" s="516"/>
      <c r="B15" s="11"/>
      <c r="C15" s="471" t="s">
        <v>262</v>
      </c>
      <c r="D15" s="480" t="s">
        <v>76</v>
      </c>
      <c r="E15" s="2"/>
      <c r="F15" s="474">
        <v>10</v>
      </c>
      <c r="G15" s="625">
        <f>2.5*2.7</f>
        <v>6.75</v>
      </c>
      <c r="H15" s="71">
        <f t="shared" si="0"/>
        <v>67.5</v>
      </c>
      <c r="I15" s="6"/>
      <c r="J15" s="71"/>
      <c r="K15" s="6"/>
      <c r="L15" s="71">
        <f t="shared" si="1"/>
        <v>0</v>
      </c>
      <c r="M15" s="432">
        <f t="shared" si="2"/>
        <v>67.5</v>
      </c>
    </row>
    <row r="16" spans="1:13" ht="29.25">
      <c r="A16" s="515"/>
      <c r="B16" s="11"/>
      <c r="C16" s="471" t="s">
        <v>263</v>
      </c>
      <c r="D16" s="480" t="s">
        <v>76</v>
      </c>
      <c r="E16" s="2"/>
      <c r="F16" s="495">
        <v>120</v>
      </c>
      <c r="G16" s="625">
        <f>5*2.65</f>
        <v>13.25</v>
      </c>
      <c r="H16" s="71">
        <f t="shared" si="0"/>
        <v>1590</v>
      </c>
      <c r="I16" s="6"/>
      <c r="J16" s="71"/>
      <c r="K16" s="6"/>
      <c r="L16" s="71">
        <f t="shared" si="1"/>
        <v>0</v>
      </c>
      <c r="M16" s="432">
        <f t="shared" si="2"/>
        <v>1590</v>
      </c>
    </row>
    <row r="17" spans="1:13" ht="15.75">
      <c r="A17" s="516"/>
      <c r="B17" s="11"/>
      <c r="C17" s="471" t="s">
        <v>264</v>
      </c>
      <c r="D17" s="480" t="s">
        <v>76</v>
      </c>
      <c r="E17" s="2"/>
      <c r="F17" s="474">
        <v>10</v>
      </c>
      <c r="G17" s="625">
        <v>61.7</v>
      </c>
      <c r="H17" s="71">
        <f t="shared" si="0"/>
        <v>617</v>
      </c>
      <c r="I17" s="6"/>
      <c r="J17" s="71"/>
      <c r="K17" s="6"/>
      <c r="L17" s="71">
        <f t="shared" si="1"/>
        <v>0</v>
      </c>
      <c r="M17" s="432">
        <f t="shared" si="2"/>
        <v>617</v>
      </c>
    </row>
    <row r="18" spans="1:13" ht="15.75">
      <c r="A18" s="516"/>
      <c r="B18" s="11"/>
      <c r="C18" s="471" t="s">
        <v>265</v>
      </c>
      <c r="D18" s="480" t="s">
        <v>76</v>
      </c>
      <c r="E18" s="2"/>
      <c r="F18" s="474">
        <v>230</v>
      </c>
      <c r="G18" s="625">
        <v>47.9</v>
      </c>
      <c r="H18" s="71">
        <f t="shared" si="0"/>
        <v>11017</v>
      </c>
      <c r="I18" s="6"/>
      <c r="J18" s="71"/>
      <c r="K18" s="6"/>
      <c r="L18" s="71">
        <f t="shared" si="1"/>
        <v>0</v>
      </c>
      <c r="M18" s="432">
        <f t="shared" si="2"/>
        <v>11017</v>
      </c>
    </row>
    <row r="19" spans="1:13" ht="15.75">
      <c r="A19" s="515"/>
      <c r="B19" s="11"/>
      <c r="C19" s="471" t="s">
        <v>266</v>
      </c>
      <c r="D19" s="480" t="s">
        <v>76</v>
      </c>
      <c r="E19" s="2"/>
      <c r="F19" s="474">
        <v>40</v>
      </c>
      <c r="G19" s="625">
        <v>39.2</v>
      </c>
      <c r="H19" s="71">
        <f t="shared" si="0"/>
        <v>1568</v>
      </c>
      <c r="I19" s="6"/>
      <c r="J19" s="71"/>
      <c r="K19" s="6"/>
      <c r="L19" s="71">
        <f t="shared" si="1"/>
        <v>0</v>
      </c>
      <c r="M19" s="432">
        <f t="shared" si="2"/>
        <v>1568</v>
      </c>
    </row>
    <row r="20" spans="1:13" ht="15.75">
      <c r="A20" s="516"/>
      <c r="B20" s="11"/>
      <c r="C20" s="471" t="s">
        <v>267</v>
      </c>
      <c r="D20" s="480" t="s">
        <v>76</v>
      </c>
      <c r="E20" s="2"/>
      <c r="F20" s="474">
        <v>28</v>
      </c>
      <c r="G20" s="625">
        <v>27.8</v>
      </c>
      <c r="H20" s="71">
        <f t="shared" si="0"/>
        <v>778.4</v>
      </c>
      <c r="I20" s="6"/>
      <c r="J20" s="71"/>
      <c r="K20" s="6"/>
      <c r="L20" s="71">
        <f t="shared" si="1"/>
        <v>0</v>
      </c>
      <c r="M20" s="432">
        <f t="shared" si="2"/>
        <v>778.4</v>
      </c>
    </row>
    <row r="21" spans="1:13" ht="15.75">
      <c r="A21" s="516"/>
      <c r="B21" s="11"/>
      <c r="C21" s="471" t="s">
        <v>268</v>
      </c>
      <c r="D21" s="480" t="s">
        <v>76</v>
      </c>
      <c r="E21" s="2"/>
      <c r="F21" s="474">
        <v>175</v>
      </c>
      <c r="G21" s="625">
        <f>6.8*2.7</f>
        <v>18.36</v>
      </c>
      <c r="H21" s="71">
        <f t="shared" si="0"/>
        <v>3213</v>
      </c>
      <c r="I21" s="6"/>
      <c r="J21" s="71"/>
      <c r="K21" s="6"/>
      <c r="L21" s="71">
        <f t="shared" si="1"/>
        <v>0</v>
      </c>
      <c r="M21" s="432">
        <f t="shared" si="2"/>
        <v>3213</v>
      </c>
    </row>
    <row r="22" spans="1:13" ht="15.75">
      <c r="A22" s="515"/>
      <c r="B22" s="11"/>
      <c r="C22" s="471" t="s">
        <v>269</v>
      </c>
      <c r="D22" s="480" t="s">
        <v>76</v>
      </c>
      <c r="E22" s="2"/>
      <c r="F22" s="474">
        <v>190</v>
      </c>
      <c r="G22" s="625">
        <f>3.4*2.7</f>
        <v>9.18</v>
      </c>
      <c r="H22" s="71">
        <f t="shared" si="0"/>
        <v>1744.2</v>
      </c>
      <c r="I22" s="6"/>
      <c r="J22" s="71"/>
      <c r="K22" s="6"/>
      <c r="L22" s="71">
        <f t="shared" si="1"/>
        <v>0</v>
      </c>
      <c r="M22" s="432">
        <f t="shared" si="2"/>
        <v>1744.2</v>
      </c>
    </row>
    <row r="23" spans="1:13" ht="15.75">
      <c r="A23" s="516"/>
      <c r="B23" s="11"/>
      <c r="C23" s="471" t="s">
        <v>270</v>
      </c>
      <c r="D23" s="480" t="s">
        <v>76</v>
      </c>
      <c r="E23" s="2"/>
      <c r="F23" s="474">
        <v>4000</v>
      </c>
      <c r="G23" s="625">
        <f>1.45*2.7</f>
        <v>3.915</v>
      </c>
      <c r="H23" s="71">
        <f t="shared" si="0"/>
        <v>15660</v>
      </c>
      <c r="I23" s="6"/>
      <c r="J23" s="71"/>
      <c r="K23" s="6"/>
      <c r="L23" s="71">
        <f t="shared" si="1"/>
        <v>0</v>
      </c>
      <c r="M23" s="432">
        <f t="shared" si="2"/>
        <v>15660</v>
      </c>
    </row>
    <row r="24" spans="1:13" ht="15.75">
      <c r="A24" s="516"/>
      <c r="B24" s="11"/>
      <c r="C24" s="471" t="s">
        <v>271</v>
      </c>
      <c r="D24" s="480" t="s">
        <v>76</v>
      </c>
      <c r="E24" s="2"/>
      <c r="F24" s="474">
        <v>2720</v>
      </c>
      <c r="G24" s="625">
        <f>1.95*2.7</f>
        <v>5.265000000000001</v>
      </c>
      <c r="H24" s="71">
        <f t="shared" si="0"/>
        <v>14320.800000000001</v>
      </c>
      <c r="I24" s="6"/>
      <c r="J24" s="71"/>
      <c r="K24" s="6"/>
      <c r="L24" s="71">
        <f t="shared" si="1"/>
        <v>0</v>
      </c>
      <c r="M24" s="432">
        <f t="shared" si="2"/>
        <v>14320.800000000001</v>
      </c>
    </row>
    <row r="25" spans="1:13" ht="28.5" customHeight="1">
      <c r="A25" s="515"/>
      <c r="B25" s="11"/>
      <c r="C25" s="472" t="s">
        <v>276</v>
      </c>
      <c r="D25" s="480" t="s">
        <v>118</v>
      </c>
      <c r="E25" s="2"/>
      <c r="F25" s="495">
        <v>25</v>
      </c>
      <c r="G25" s="625">
        <v>350</v>
      </c>
      <c r="H25" s="71">
        <f>F25*G25</f>
        <v>8750</v>
      </c>
      <c r="I25" s="6"/>
      <c r="J25" s="71">
        <f>F25*I25</f>
        <v>0</v>
      </c>
      <c r="K25" s="6"/>
      <c r="L25" s="71">
        <f>F25*K25</f>
        <v>0</v>
      </c>
      <c r="M25" s="432">
        <f>H25+J25+L25</f>
        <v>8750</v>
      </c>
    </row>
    <row r="26" spans="1:13" ht="35.25" customHeight="1">
      <c r="A26" s="515"/>
      <c r="B26" s="11"/>
      <c r="C26" s="472" t="s">
        <v>276</v>
      </c>
      <c r="D26" s="480" t="s">
        <v>118</v>
      </c>
      <c r="E26" s="2"/>
      <c r="F26" s="502">
        <v>15</v>
      </c>
      <c r="G26" s="625">
        <v>120</v>
      </c>
      <c r="H26" s="71">
        <f>F26*G26</f>
        <v>1800</v>
      </c>
      <c r="I26" s="6"/>
      <c r="J26" s="71">
        <f>F26*I26</f>
        <v>0</v>
      </c>
      <c r="K26" s="6"/>
      <c r="L26" s="71">
        <f>F26*K26</f>
        <v>0</v>
      </c>
      <c r="M26" s="432">
        <f>H26+J26+L26</f>
        <v>1800</v>
      </c>
    </row>
    <row r="27" spans="1:13" ht="14.25" thickBot="1">
      <c r="A27" s="517"/>
      <c r="B27" s="518"/>
      <c r="C27" s="107" t="s">
        <v>46</v>
      </c>
      <c r="D27" s="108" t="s">
        <v>3</v>
      </c>
      <c r="E27" s="519">
        <v>0.0349</v>
      </c>
      <c r="F27" s="116">
        <f>F21*E27</f>
        <v>6.1075</v>
      </c>
      <c r="G27" s="588"/>
      <c r="H27" s="109">
        <f>F27*G27</f>
        <v>0</v>
      </c>
      <c r="I27" s="109"/>
      <c r="J27" s="109"/>
      <c r="K27" s="109"/>
      <c r="L27" s="109"/>
      <c r="M27" s="110">
        <f>J27+H27+L27</f>
        <v>0</v>
      </c>
    </row>
    <row r="28" spans="1:13" ht="27">
      <c r="A28" s="551">
        <v>3</v>
      </c>
      <c r="B28" s="506" t="s">
        <v>330</v>
      </c>
      <c r="C28" s="118" t="s">
        <v>331</v>
      </c>
      <c r="D28" s="36" t="s">
        <v>36</v>
      </c>
      <c r="E28" s="510"/>
      <c r="F28" s="155">
        <f>SUM(F34:F35)</f>
        <v>265</v>
      </c>
      <c r="G28" s="45"/>
      <c r="H28" s="45"/>
      <c r="I28" s="45"/>
      <c r="J28" s="45"/>
      <c r="K28" s="45"/>
      <c r="L28" s="45"/>
      <c r="M28" s="130"/>
    </row>
    <row r="29" spans="1:13" ht="13.5">
      <c r="A29" s="515"/>
      <c r="B29" s="16"/>
      <c r="C29" s="16" t="s">
        <v>39</v>
      </c>
      <c r="D29" s="3" t="s">
        <v>25</v>
      </c>
      <c r="E29" s="505">
        <v>0.34</v>
      </c>
      <c r="F29" s="44">
        <f>F28*E29</f>
        <v>90.10000000000001</v>
      </c>
      <c r="G29" s="58"/>
      <c r="H29" s="58"/>
      <c r="I29" s="628">
        <v>2.5</v>
      </c>
      <c r="J29" s="58">
        <f>F29*I29</f>
        <v>225.25000000000003</v>
      </c>
      <c r="K29" s="58"/>
      <c r="L29" s="58"/>
      <c r="M29" s="105">
        <f>J29+H29+L29</f>
        <v>225.25000000000003</v>
      </c>
    </row>
    <row r="30" spans="1:13" ht="13.5">
      <c r="A30" s="515"/>
      <c r="B30" s="16"/>
      <c r="C30" s="16" t="s">
        <v>40</v>
      </c>
      <c r="D30" s="3" t="s">
        <v>3</v>
      </c>
      <c r="E30" s="505">
        <v>0.013</v>
      </c>
      <c r="F30" s="44">
        <f>F28*E30</f>
        <v>3.445</v>
      </c>
      <c r="G30" s="58"/>
      <c r="H30" s="58"/>
      <c r="I30" s="629"/>
      <c r="J30" s="58"/>
      <c r="K30" s="628">
        <v>400</v>
      </c>
      <c r="L30" s="58">
        <f>F30*K30</f>
        <v>1378</v>
      </c>
      <c r="M30" s="105">
        <f>J30+H30+L30</f>
        <v>1378</v>
      </c>
    </row>
    <row r="31" spans="1:13" ht="13.5">
      <c r="A31" s="515"/>
      <c r="B31" s="16"/>
      <c r="C31" s="132" t="s">
        <v>45</v>
      </c>
      <c r="D31" s="3"/>
      <c r="E31" s="505"/>
      <c r="F31" s="44"/>
      <c r="G31" s="58"/>
      <c r="H31" s="58"/>
      <c r="I31" s="629"/>
      <c r="J31" s="58"/>
      <c r="K31" s="58"/>
      <c r="L31" s="58"/>
      <c r="M31" s="105"/>
    </row>
    <row r="32" spans="1:13" ht="13.5">
      <c r="A32" s="515"/>
      <c r="B32" s="16"/>
      <c r="C32" s="470" t="s">
        <v>289</v>
      </c>
      <c r="D32" s="480" t="s">
        <v>36</v>
      </c>
      <c r="E32" s="2"/>
      <c r="F32" s="474">
        <v>185</v>
      </c>
      <c r="G32" s="625">
        <v>4.5</v>
      </c>
      <c r="H32" s="71">
        <f>F32*G32</f>
        <v>832.5</v>
      </c>
      <c r="I32" s="625">
        <v>2.5</v>
      </c>
      <c r="J32" s="71">
        <f>F32*I32</f>
        <v>462.5</v>
      </c>
      <c r="K32" s="58"/>
      <c r="L32" s="45"/>
      <c r="M32" s="432">
        <f t="shared" si="2"/>
        <v>1295</v>
      </c>
    </row>
    <row r="33" spans="1:13" ht="13.5">
      <c r="A33" s="515"/>
      <c r="B33" s="16"/>
      <c r="C33" s="470" t="s">
        <v>290</v>
      </c>
      <c r="D33" s="480" t="s">
        <v>36</v>
      </c>
      <c r="E33" s="2"/>
      <c r="F33" s="474">
        <v>80</v>
      </c>
      <c r="G33" s="625">
        <v>4.5</v>
      </c>
      <c r="H33" s="71">
        <f>F33*G33</f>
        <v>360</v>
      </c>
      <c r="I33" s="625">
        <v>2.5</v>
      </c>
      <c r="J33" s="71">
        <f>F33*I33</f>
        <v>200</v>
      </c>
      <c r="K33" s="58"/>
      <c r="L33" s="45"/>
      <c r="M33" s="432">
        <f t="shared" si="2"/>
        <v>560</v>
      </c>
    </row>
    <row r="34" spans="1:13" ht="13.5">
      <c r="A34" s="515"/>
      <c r="B34" s="11"/>
      <c r="C34" s="470" t="s">
        <v>272</v>
      </c>
      <c r="D34" s="480" t="s">
        <v>36</v>
      </c>
      <c r="E34" s="2"/>
      <c r="F34" s="474">
        <v>185</v>
      </c>
      <c r="G34" s="625">
        <v>1.3</v>
      </c>
      <c r="H34" s="71">
        <f t="shared" si="0"/>
        <v>240.5</v>
      </c>
      <c r="I34" s="625">
        <v>2.5</v>
      </c>
      <c r="J34" s="71">
        <f aca="true" t="shared" si="3" ref="J34:J54">F34*I34</f>
        <v>462.5</v>
      </c>
      <c r="K34" s="6"/>
      <c r="L34" s="71">
        <f t="shared" si="1"/>
        <v>0</v>
      </c>
      <c r="M34" s="432">
        <f t="shared" si="2"/>
        <v>703</v>
      </c>
    </row>
    <row r="35" spans="1:13" ht="13.5">
      <c r="A35" s="516"/>
      <c r="B35" s="11"/>
      <c r="C35" s="470" t="s">
        <v>273</v>
      </c>
      <c r="D35" s="480" t="s">
        <v>36</v>
      </c>
      <c r="E35" s="2"/>
      <c r="F35" s="474">
        <v>80</v>
      </c>
      <c r="G35" s="625">
        <v>1.2</v>
      </c>
      <c r="H35" s="71">
        <f t="shared" si="0"/>
        <v>96</v>
      </c>
      <c r="I35" s="625">
        <v>2.5</v>
      </c>
      <c r="J35" s="71">
        <f t="shared" si="3"/>
        <v>200</v>
      </c>
      <c r="K35" s="6"/>
      <c r="L35" s="71">
        <f t="shared" si="1"/>
        <v>0</v>
      </c>
      <c r="M35" s="432">
        <f t="shared" si="2"/>
        <v>296</v>
      </c>
    </row>
    <row r="36" spans="1:13" ht="14.25" thickBot="1">
      <c r="A36" s="525"/>
      <c r="B36" s="214"/>
      <c r="C36" s="20" t="s">
        <v>46</v>
      </c>
      <c r="D36" s="18" t="s">
        <v>3</v>
      </c>
      <c r="E36" s="520">
        <v>0.094</v>
      </c>
      <c r="F36" s="41">
        <f>F28*E36</f>
        <v>24.91</v>
      </c>
      <c r="G36" s="626">
        <v>1</v>
      </c>
      <c r="H36" s="50">
        <f>F36*G36</f>
        <v>24.91</v>
      </c>
      <c r="I36" s="630"/>
      <c r="J36" s="208"/>
      <c r="K36" s="196"/>
      <c r="L36" s="208"/>
      <c r="M36" s="432">
        <f t="shared" si="2"/>
        <v>24.91</v>
      </c>
    </row>
    <row r="37" spans="1:13" ht="14.25" thickBot="1">
      <c r="A37" s="521">
        <v>4</v>
      </c>
      <c r="B37" s="265"/>
      <c r="C37" s="522" t="s">
        <v>274</v>
      </c>
      <c r="D37" s="500" t="s">
        <v>36</v>
      </c>
      <c r="E37" s="85"/>
      <c r="F37" s="523">
        <v>200</v>
      </c>
      <c r="G37" s="627">
        <v>35</v>
      </c>
      <c r="H37" s="272">
        <f t="shared" si="0"/>
        <v>7000</v>
      </c>
      <c r="I37" s="627">
        <v>15</v>
      </c>
      <c r="J37" s="272">
        <f t="shared" si="3"/>
        <v>3000</v>
      </c>
      <c r="K37" s="272"/>
      <c r="L37" s="272">
        <f t="shared" si="1"/>
        <v>0</v>
      </c>
      <c r="M37" s="273">
        <f t="shared" si="2"/>
        <v>10000</v>
      </c>
    </row>
    <row r="38" spans="1:13" ht="27.75" thickBot="1">
      <c r="A38" s="552">
        <v>5</v>
      </c>
      <c r="B38" s="274" t="s">
        <v>29</v>
      </c>
      <c r="C38" s="537" t="s">
        <v>275</v>
      </c>
      <c r="D38" s="538" t="s">
        <v>36</v>
      </c>
      <c r="E38" s="423"/>
      <c r="F38" s="539">
        <v>440</v>
      </c>
      <c r="G38" s="624">
        <v>15</v>
      </c>
      <c r="H38" s="208">
        <f t="shared" si="0"/>
        <v>6600</v>
      </c>
      <c r="I38" s="624">
        <v>3</v>
      </c>
      <c r="J38" s="208">
        <f t="shared" si="3"/>
        <v>1320</v>
      </c>
      <c r="K38" s="208"/>
      <c r="L38" s="208">
        <f t="shared" si="1"/>
        <v>0</v>
      </c>
      <c r="M38" s="257">
        <f t="shared" si="2"/>
        <v>7920</v>
      </c>
    </row>
    <row r="39" spans="1:13" ht="19.5" customHeight="1">
      <c r="A39" s="542">
        <v>6</v>
      </c>
      <c r="B39" s="512" t="s">
        <v>332</v>
      </c>
      <c r="C39" s="540" t="s">
        <v>346</v>
      </c>
      <c r="D39" s="223" t="s">
        <v>36</v>
      </c>
      <c r="E39" s="541"/>
      <c r="F39" s="135">
        <v>12</v>
      </c>
      <c r="G39" s="101"/>
      <c r="H39" s="101"/>
      <c r="I39" s="631"/>
      <c r="J39" s="101"/>
      <c r="K39" s="101"/>
      <c r="L39" s="101"/>
      <c r="M39" s="103"/>
    </row>
    <row r="40" spans="1:13" ht="13.5">
      <c r="A40" s="516"/>
      <c r="B40" s="16"/>
      <c r="C40" s="16" t="s">
        <v>44</v>
      </c>
      <c r="D40" s="3" t="s">
        <v>25</v>
      </c>
      <c r="E40" s="505">
        <v>3.37</v>
      </c>
      <c r="F40" s="44">
        <f>F39*E40</f>
        <v>40.44</v>
      </c>
      <c r="G40" s="58"/>
      <c r="H40" s="58"/>
      <c r="I40" s="628">
        <v>150</v>
      </c>
      <c r="J40" s="58">
        <f>F40*I40</f>
        <v>6066</v>
      </c>
      <c r="K40" s="58"/>
      <c r="L40" s="58"/>
      <c r="M40" s="105">
        <f>J40+H40+L40</f>
        <v>6066</v>
      </c>
    </row>
    <row r="41" spans="1:13" ht="13.5">
      <c r="A41" s="516"/>
      <c r="B41" s="16"/>
      <c r="C41" s="16" t="s">
        <v>42</v>
      </c>
      <c r="D41" s="3" t="s">
        <v>3</v>
      </c>
      <c r="E41" s="505">
        <v>0.095</v>
      </c>
      <c r="F41" s="44">
        <f>F39*E41</f>
        <v>1.1400000000000001</v>
      </c>
      <c r="G41" s="58"/>
      <c r="H41" s="58"/>
      <c r="I41" s="58"/>
      <c r="J41" s="58"/>
      <c r="K41" s="628">
        <v>300</v>
      </c>
      <c r="L41" s="58">
        <f>F41*K41</f>
        <v>342.00000000000006</v>
      </c>
      <c r="M41" s="105">
        <f>J41+H41+L41</f>
        <v>342.00000000000006</v>
      </c>
    </row>
    <row r="42" spans="1:13" ht="13.5">
      <c r="A42" s="516"/>
      <c r="B42" s="16"/>
      <c r="C42" s="132" t="s">
        <v>45</v>
      </c>
      <c r="D42" s="3"/>
      <c r="E42" s="505"/>
      <c r="F42" s="44"/>
      <c r="G42" s="58"/>
      <c r="H42" s="58"/>
      <c r="I42" s="58"/>
      <c r="J42" s="58"/>
      <c r="K42" s="58"/>
      <c r="L42" s="58"/>
      <c r="M42" s="105"/>
    </row>
    <row r="43" spans="1:13" ht="13.5">
      <c r="A43" s="516"/>
      <c r="B43" s="11"/>
      <c r="C43" s="473" t="s">
        <v>277</v>
      </c>
      <c r="D43" s="480" t="s">
        <v>118</v>
      </c>
      <c r="E43" s="2"/>
      <c r="F43" s="475">
        <v>1</v>
      </c>
      <c r="G43" s="625">
        <v>1425</v>
      </c>
      <c r="H43" s="71">
        <f t="shared" si="0"/>
        <v>1425</v>
      </c>
      <c r="I43" s="6"/>
      <c r="J43" s="71">
        <f t="shared" si="3"/>
        <v>0</v>
      </c>
      <c r="K43" s="6"/>
      <c r="L43" s="71">
        <f t="shared" si="1"/>
        <v>0</v>
      </c>
      <c r="M43" s="432">
        <f t="shared" si="2"/>
        <v>1425</v>
      </c>
    </row>
    <row r="44" spans="1:13" ht="13.5">
      <c r="A44" s="516"/>
      <c r="B44" s="11"/>
      <c r="C44" s="473" t="s">
        <v>278</v>
      </c>
      <c r="D44" s="480" t="s">
        <v>118</v>
      </c>
      <c r="E44" s="2"/>
      <c r="F44" s="474">
        <v>1</v>
      </c>
      <c r="G44" s="625">
        <v>1875</v>
      </c>
      <c r="H44" s="71">
        <f t="shared" si="0"/>
        <v>1875</v>
      </c>
      <c r="I44" s="6"/>
      <c r="J44" s="71">
        <f t="shared" si="3"/>
        <v>0</v>
      </c>
      <c r="K44" s="6"/>
      <c r="L44" s="71">
        <f t="shared" si="1"/>
        <v>0</v>
      </c>
      <c r="M44" s="432">
        <f t="shared" si="2"/>
        <v>1875</v>
      </c>
    </row>
    <row r="45" spans="1:13" ht="13.5">
      <c r="A45" s="516"/>
      <c r="B45" s="11"/>
      <c r="C45" s="473" t="s">
        <v>279</v>
      </c>
      <c r="D45" s="480" t="s">
        <v>118</v>
      </c>
      <c r="E45" s="2"/>
      <c r="F45" s="474">
        <v>1</v>
      </c>
      <c r="G45" s="625">
        <v>1875</v>
      </c>
      <c r="H45" s="71">
        <f t="shared" si="0"/>
        <v>1875</v>
      </c>
      <c r="I45" s="6"/>
      <c r="J45" s="71">
        <f t="shared" si="3"/>
        <v>0</v>
      </c>
      <c r="K45" s="6"/>
      <c r="L45" s="71">
        <f t="shared" si="1"/>
        <v>0</v>
      </c>
      <c r="M45" s="432">
        <f t="shared" si="2"/>
        <v>1875</v>
      </c>
    </row>
    <row r="46" spans="1:13" ht="13.5">
      <c r="A46" s="516"/>
      <c r="B46" s="11"/>
      <c r="C46" s="473" t="s">
        <v>280</v>
      </c>
      <c r="D46" s="480" t="s">
        <v>118</v>
      </c>
      <c r="E46" s="2"/>
      <c r="F46" s="474">
        <v>1</v>
      </c>
      <c r="G46" s="625">
        <v>1875</v>
      </c>
      <c r="H46" s="71">
        <f t="shared" si="0"/>
        <v>1875</v>
      </c>
      <c r="I46" s="6"/>
      <c r="J46" s="71">
        <f t="shared" si="3"/>
        <v>0</v>
      </c>
      <c r="K46" s="6"/>
      <c r="L46" s="71">
        <f t="shared" si="1"/>
        <v>0</v>
      </c>
      <c r="M46" s="432">
        <f t="shared" si="2"/>
        <v>1875</v>
      </c>
    </row>
    <row r="47" spans="1:13" ht="13.5">
      <c r="A47" s="516"/>
      <c r="B47" s="11"/>
      <c r="C47" s="473" t="s">
        <v>281</v>
      </c>
      <c r="D47" s="480" t="s">
        <v>118</v>
      </c>
      <c r="E47" s="2"/>
      <c r="F47" s="474">
        <v>1</v>
      </c>
      <c r="G47" s="625">
        <v>2025</v>
      </c>
      <c r="H47" s="71">
        <f t="shared" si="0"/>
        <v>2025</v>
      </c>
      <c r="I47" s="6"/>
      <c r="J47" s="71">
        <f t="shared" si="3"/>
        <v>0</v>
      </c>
      <c r="K47" s="6"/>
      <c r="L47" s="71">
        <f t="shared" si="1"/>
        <v>0</v>
      </c>
      <c r="M47" s="432">
        <f t="shared" si="2"/>
        <v>2025</v>
      </c>
    </row>
    <row r="48" spans="1:13" ht="13.5">
      <c r="A48" s="516"/>
      <c r="B48" s="11"/>
      <c r="C48" s="473" t="s">
        <v>282</v>
      </c>
      <c r="D48" s="480" t="s">
        <v>118</v>
      </c>
      <c r="E48" s="2"/>
      <c r="F48" s="474">
        <v>1</v>
      </c>
      <c r="G48" s="625">
        <v>2025</v>
      </c>
      <c r="H48" s="71">
        <f t="shared" si="0"/>
        <v>2025</v>
      </c>
      <c r="I48" s="6"/>
      <c r="J48" s="71">
        <f t="shared" si="3"/>
        <v>0</v>
      </c>
      <c r="K48" s="6"/>
      <c r="L48" s="71">
        <f t="shared" si="1"/>
        <v>0</v>
      </c>
      <c r="M48" s="432">
        <f t="shared" si="2"/>
        <v>2025</v>
      </c>
    </row>
    <row r="49" spans="1:13" ht="13.5">
      <c r="A49" s="516"/>
      <c r="B49" s="11"/>
      <c r="C49" s="473" t="s">
        <v>283</v>
      </c>
      <c r="D49" s="480" t="s">
        <v>118</v>
      </c>
      <c r="E49" s="2"/>
      <c r="F49" s="474">
        <v>1</v>
      </c>
      <c r="G49" s="625">
        <v>2250</v>
      </c>
      <c r="H49" s="71">
        <f t="shared" si="0"/>
        <v>2250</v>
      </c>
      <c r="I49" s="6"/>
      <c r="J49" s="71">
        <f t="shared" si="3"/>
        <v>0</v>
      </c>
      <c r="K49" s="6"/>
      <c r="L49" s="71">
        <f t="shared" si="1"/>
        <v>0</v>
      </c>
      <c r="M49" s="432">
        <f t="shared" si="2"/>
        <v>2250</v>
      </c>
    </row>
    <row r="50" spans="1:13" ht="13.5">
      <c r="A50" s="516"/>
      <c r="B50" s="11"/>
      <c r="C50" s="473" t="s">
        <v>284</v>
      </c>
      <c r="D50" s="480" t="s">
        <v>118</v>
      </c>
      <c r="E50" s="2"/>
      <c r="F50" s="474">
        <v>1</v>
      </c>
      <c r="G50" s="625">
        <v>1125</v>
      </c>
      <c r="H50" s="71">
        <f t="shared" si="0"/>
        <v>1125</v>
      </c>
      <c r="I50" s="6"/>
      <c r="J50" s="71">
        <f t="shared" si="3"/>
        <v>0</v>
      </c>
      <c r="K50" s="6"/>
      <c r="L50" s="71">
        <f t="shared" si="1"/>
        <v>0</v>
      </c>
      <c r="M50" s="432">
        <f t="shared" si="2"/>
        <v>1125</v>
      </c>
    </row>
    <row r="51" spans="1:13" ht="13.5">
      <c r="A51" s="516"/>
      <c r="B51" s="11"/>
      <c r="C51" s="473" t="s">
        <v>285</v>
      </c>
      <c r="D51" s="480" t="s">
        <v>118</v>
      </c>
      <c r="E51" s="2"/>
      <c r="F51" s="474">
        <v>1</v>
      </c>
      <c r="G51" s="625">
        <v>1425</v>
      </c>
      <c r="H51" s="71">
        <f t="shared" si="0"/>
        <v>1425</v>
      </c>
      <c r="I51" s="6"/>
      <c r="J51" s="71">
        <f t="shared" si="3"/>
        <v>0</v>
      </c>
      <c r="K51" s="6"/>
      <c r="L51" s="71">
        <f t="shared" si="1"/>
        <v>0</v>
      </c>
      <c r="M51" s="432">
        <f t="shared" si="2"/>
        <v>1425</v>
      </c>
    </row>
    <row r="52" spans="1:13" ht="13.5">
      <c r="A52" s="516"/>
      <c r="B52" s="11"/>
      <c r="C52" s="473" t="s">
        <v>286</v>
      </c>
      <c r="D52" s="480" t="s">
        <v>118</v>
      </c>
      <c r="E52" s="2"/>
      <c r="F52" s="474">
        <v>1</v>
      </c>
      <c r="G52" s="625">
        <v>825</v>
      </c>
      <c r="H52" s="71">
        <f t="shared" si="0"/>
        <v>825</v>
      </c>
      <c r="I52" s="6"/>
      <c r="J52" s="71">
        <f t="shared" si="3"/>
        <v>0</v>
      </c>
      <c r="K52" s="6"/>
      <c r="L52" s="71">
        <f t="shared" si="1"/>
        <v>0</v>
      </c>
      <c r="M52" s="432">
        <f t="shared" si="2"/>
        <v>825</v>
      </c>
    </row>
    <row r="53" spans="1:13" ht="13.5">
      <c r="A53" s="516"/>
      <c r="B53" s="11"/>
      <c r="C53" s="473" t="s">
        <v>287</v>
      </c>
      <c r="D53" s="480" t="s">
        <v>118</v>
      </c>
      <c r="E53" s="2"/>
      <c r="F53" s="474">
        <v>1</v>
      </c>
      <c r="G53" s="625">
        <v>825</v>
      </c>
      <c r="H53" s="71">
        <f t="shared" si="0"/>
        <v>825</v>
      </c>
      <c r="I53" s="6"/>
      <c r="J53" s="71">
        <f t="shared" si="3"/>
        <v>0</v>
      </c>
      <c r="K53" s="6"/>
      <c r="L53" s="71">
        <f t="shared" si="1"/>
        <v>0</v>
      </c>
      <c r="M53" s="432">
        <f t="shared" si="2"/>
        <v>825</v>
      </c>
    </row>
    <row r="54" spans="1:13" ht="13.5">
      <c r="A54" s="516"/>
      <c r="B54" s="11"/>
      <c r="C54" s="473" t="s">
        <v>288</v>
      </c>
      <c r="D54" s="480" t="s">
        <v>118</v>
      </c>
      <c r="E54" s="2"/>
      <c r="F54" s="474">
        <v>1</v>
      </c>
      <c r="G54" s="625">
        <v>1125</v>
      </c>
      <c r="H54" s="71">
        <f t="shared" si="0"/>
        <v>1125</v>
      </c>
      <c r="I54" s="6"/>
      <c r="J54" s="71">
        <f t="shared" si="3"/>
        <v>0</v>
      </c>
      <c r="K54" s="6"/>
      <c r="L54" s="71">
        <f t="shared" si="1"/>
        <v>0</v>
      </c>
      <c r="M54" s="432">
        <f t="shared" si="2"/>
        <v>1125</v>
      </c>
    </row>
    <row r="55" spans="1:13" ht="14.25" thickBot="1">
      <c r="A55" s="525"/>
      <c r="B55" s="214"/>
      <c r="C55" s="20" t="s">
        <v>46</v>
      </c>
      <c r="D55" s="18" t="s">
        <v>3</v>
      </c>
      <c r="E55" s="520">
        <v>0.985</v>
      </c>
      <c r="F55" s="41">
        <f>F39*E55</f>
        <v>11.82</v>
      </c>
      <c r="G55" s="626">
        <v>200</v>
      </c>
      <c r="H55" s="50">
        <f>F55*G55</f>
        <v>2364</v>
      </c>
      <c r="I55" s="196"/>
      <c r="J55" s="208"/>
      <c r="K55" s="196"/>
      <c r="L55" s="208"/>
      <c r="M55" s="257"/>
    </row>
    <row r="56" spans="1:13" ht="27">
      <c r="A56" s="542">
        <v>7</v>
      </c>
      <c r="B56" s="512" t="s">
        <v>333</v>
      </c>
      <c r="C56" s="111" t="s">
        <v>334</v>
      </c>
      <c r="D56" s="223" t="s">
        <v>36</v>
      </c>
      <c r="E56" s="223"/>
      <c r="F56" s="135">
        <v>83</v>
      </c>
      <c r="G56" s="101"/>
      <c r="H56" s="101"/>
      <c r="I56" s="101"/>
      <c r="J56" s="101"/>
      <c r="K56" s="101"/>
      <c r="L56" s="101"/>
      <c r="M56" s="103"/>
    </row>
    <row r="57" spans="1:13" ht="13.5">
      <c r="A57" s="515"/>
      <c r="B57" s="16"/>
      <c r="C57" s="16" t="s">
        <v>44</v>
      </c>
      <c r="D57" s="3" t="s">
        <v>25</v>
      </c>
      <c r="E57" s="3">
        <v>0.68</v>
      </c>
      <c r="F57" s="44">
        <f>F56*E57</f>
        <v>56.440000000000005</v>
      </c>
      <c r="G57" s="58"/>
      <c r="H57" s="58"/>
      <c r="I57" s="628">
        <v>3</v>
      </c>
      <c r="J57" s="58">
        <f>F57*I57</f>
        <v>169.32000000000002</v>
      </c>
      <c r="K57" s="58"/>
      <c r="L57" s="58"/>
      <c r="M57" s="105">
        <f>H57+J57+L57</f>
        <v>169.32000000000002</v>
      </c>
    </row>
    <row r="58" spans="1:13" ht="13.5">
      <c r="A58" s="515"/>
      <c r="B58" s="16"/>
      <c r="C58" s="16" t="s">
        <v>40</v>
      </c>
      <c r="D58" s="3" t="s">
        <v>3</v>
      </c>
      <c r="E58" s="3">
        <v>0.011</v>
      </c>
      <c r="F58" s="44">
        <f>F56*E58</f>
        <v>0.9129999999999999</v>
      </c>
      <c r="G58" s="58"/>
      <c r="H58" s="58"/>
      <c r="I58" s="58"/>
      <c r="J58" s="58"/>
      <c r="K58" s="586">
        <v>100</v>
      </c>
      <c r="L58" s="58">
        <f>F58*K58</f>
        <v>91.3</v>
      </c>
      <c r="M58" s="105">
        <f>H58+J58+L58</f>
        <v>91.3</v>
      </c>
    </row>
    <row r="59" spans="1:13" ht="13.5">
      <c r="A59" s="515"/>
      <c r="B59" s="16"/>
      <c r="C59" s="132" t="s">
        <v>45</v>
      </c>
      <c r="D59" s="3"/>
      <c r="E59" s="3"/>
      <c r="F59" s="44"/>
      <c r="G59" s="58"/>
      <c r="H59" s="58"/>
      <c r="I59" s="58"/>
      <c r="J59" s="58"/>
      <c r="K59" s="58"/>
      <c r="L59" s="58"/>
      <c r="M59" s="105"/>
    </row>
    <row r="60" spans="1:13" ht="13.5">
      <c r="A60" s="515"/>
      <c r="B60" s="16"/>
      <c r="C60" s="16" t="s">
        <v>335</v>
      </c>
      <c r="D60" s="3" t="s">
        <v>36</v>
      </c>
      <c r="E60" s="3">
        <v>1</v>
      </c>
      <c r="F60" s="44">
        <f>F56*E60</f>
        <v>83</v>
      </c>
      <c r="G60" s="628">
        <v>5</v>
      </c>
      <c r="H60" s="58">
        <f>F60*G60</f>
        <v>415</v>
      </c>
      <c r="I60" s="58"/>
      <c r="J60" s="58"/>
      <c r="K60" s="58"/>
      <c r="L60" s="58"/>
      <c r="M60" s="105">
        <f>H60+J60+L60</f>
        <v>415</v>
      </c>
    </row>
    <row r="61" spans="1:13" ht="14.25" thickBot="1">
      <c r="A61" s="517"/>
      <c r="B61" s="107"/>
      <c r="C61" s="107" t="s">
        <v>46</v>
      </c>
      <c r="D61" s="108" t="s">
        <v>3</v>
      </c>
      <c r="E61" s="108">
        <v>0.103</v>
      </c>
      <c r="F61" s="116">
        <f>F56*E61</f>
        <v>8.549</v>
      </c>
      <c r="G61" s="632">
        <v>15</v>
      </c>
      <c r="H61" s="109">
        <f>F61*G61</f>
        <v>128.23499999999999</v>
      </c>
      <c r="I61" s="109"/>
      <c r="J61" s="109"/>
      <c r="K61" s="109"/>
      <c r="L61" s="109"/>
      <c r="M61" s="110">
        <f>H61+J61+L61</f>
        <v>128.23499999999999</v>
      </c>
    </row>
    <row r="62" spans="1:13" ht="27">
      <c r="A62" s="553">
        <v>8</v>
      </c>
      <c r="B62" s="16" t="s">
        <v>333</v>
      </c>
      <c r="C62" s="508" t="s">
        <v>336</v>
      </c>
      <c r="D62" s="53" t="s">
        <v>36</v>
      </c>
      <c r="E62" s="53"/>
      <c r="F62" s="46">
        <v>6</v>
      </c>
      <c r="G62" s="58"/>
      <c r="H62" s="58"/>
      <c r="I62" s="58"/>
      <c r="J62" s="58"/>
      <c r="K62" s="58"/>
      <c r="L62" s="58"/>
      <c r="M62" s="105"/>
    </row>
    <row r="63" spans="1:13" ht="13.5">
      <c r="A63" s="516"/>
      <c r="B63" s="16"/>
      <c r="C63" s="16" t="s">
        <v>44</v>
      </c>
      <c r="D63" s="3" t="s">
        <v>25</v>
      </c>
      <c r="E63" s="3">
        <v>0.68</v>
      </c>
      <c r="F63" s="44">
        <f>F62*E63</f>
        <v>4.08</v>
      </c>
      <c r="G63" s="58"/>
      <c r="H63" s="58"/>
      <c r="I63" s="586">
        <v>5</v>
      </c>
      <c r="J63" s="58">
        <f>F63*I63</f>
        <v>20.4</v>
      </c>
      <c r="K63" s="58"/>
      <c r="L63" s="58"/>
      <c r="M63" s="105">
        <f>H63+J63+L63</f>
        <v>20.4</v>
      </c>
    </row>
    <row r="64" spans="1:13" ht="13.5">
      <c r="A64" s="516"/>
      <c r="B64" s="16"/>
      <c r="C64" s="16" t="s">
        <v>40</v>
      </c>
      <c r="D64" s="3" t="s">
        <v>3</v>
      </c>
      <c r="E64" s="3">
        <v>0.011</v>
      </c>
      <c r="F64" s="44">
        <f>F62*E64</f>
        <v>0.066</v>
      </c>
      <c r="G64" s="58"/>
      <c r="H64" s="58"/>
      <c r="I64" s="58"/>
      <c r="J64" s="58"/>
      <c r="K64" s="586">
        <v>2</v>
      </c>
      <c r="L64" s="58">
        <f>F64*K64</f>
        <v>0.132</v>
      </c>
      <c r="M64" s="105">
        <f>H64+J64+L64</f>
        <v>0.132</v>
      </c>
    </row>
    <row r="65" spans="1:13" ht="13.5">
      <c r="A65" s="516"/>
      <c r="B65" s="16"/>
      <c r="C65" s="132" t="s">
        <v>45</v>
      </c>
      <c r="D65" s="3"/>
      <c r="E65" s="3"/>
      <c r="F65" s="44"/>
      <c r="G65" s="58"/>
      <c r="H65" s="58"/>
      <c r="I65" s="58"/>
      <c r="J65" s="58"/>
      <c r="K65" s="58"/>
      <c r="L65" s="58"/>
      <c r="M65" s="105"/>
    </row>
    <row r="66" spans="1:13" ht="13.5">
      <c r="A66" s="516"/>
      <c r="B66" s="16"/>
      <c r="C66" s="16" t="s">
        <v>335</v>
      </c>
      <c r="D66" s="3" t="s">
        <v>36</v>
      </c>
      <c r="E66" s="3">
        <v>1</v>
      </c>
      <c r="F66" s="44">
        <f>F62*E66</f>
        <v>6</v>
      </c>
      <c r="G66" s="586">
        <v>55</v>
      </c>
      <c r="H66" s="58">
        <f>F66*G66</f>
        <v>330</v>
      </c>
      <c r="I66" s="58"/>
      <c r="J66" s="58"/>
      <c r="K66" s="58"/>
      <c r="L66" s="58"/>
      <c r="M66" s="105">
        <f>H66+J66+L66</f>
        <v>330</v>
      </c>
    </row>
    <row r="67" spans="1:13" ht="14.25" thickBot="1">
      <c r="A67" s="525"/>
      <c r="B67" s="20"/>
      <c r="C67" s="20" t="s">
        <v>46</v>
      </c>
      <c r="D67" s="18" t="s">
        <v>3</v>
      </c>
      <c r="E67" s="18">
        <v>0.103</v>
      </c>
      <c r="F67" s="41">
        <f>F62*E67</f>
        <v>0.618</v>
      </c>
      <c r="G67" s="589">
        <v>5</v>
      </c>
      <c r="H67" s="50">
        <f>F67*G67</f>
        <v>3.09</v>
      </c>
      <c r="I67" s="50"/>
      <c r="J67" s="50"/>
      <c r="K67" s="50"/>
      <c r="L67" s="50"/>
      <c r="M67" s="113">
        <f>H67+J67+L67</f>
        <v>3.09</v>
      </c>
    </row>
    <row r="68" spans="1:134" s="527" customFormat="1" ht="27">
      <c r="A68" s="542">
        <v>9</v>
      </c>
      <c r="B68" s="512" t="s">
        <v>341</v>
      </c>
      <c r="C68" s="543" t="s">
        <v>347</v>
      </c>
      <c r="D68" s="223" t="s">
        <v>36</v>
      </c>
      <c r="E68" s="544"/>
      <c r="F68" s="135">
        <v>14</v>
      </c>
      <c r="G68" s="101"/>
      <c r="H68" s="101"/>
      <c r="I68" s="101"/>
      <c r="J68" s="101"/>
      <c r="K68" s="101"/>
      <c r="L68" s="101"/>
      <c r="M68" s="103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</row>
    <row r="69" spans="1:13" ht="13.5">
      <c r="A69" s="516"/>
      <c r="B69" s="16"/>
      <c r="C69" s="16" t="s">
        <v>44</v>
      </c>
      <c r="D69" s="3" t="s">
        <v>25</v>
      </c>
      <c r="E69" s="526">
        <v>1.03</v>
      </c>
      <c r="F69" s="44">
        <f>F68*E69</f>
        <v>14.42</v>
      </c>
      <c r="G69" s="58"/>
      <c r="H69" s="58"/>
      <c r="I69" s="586">
        <v>5</v>
      </c>
      <c r="J69" s="58">
        <f>F69*I69</f>
        <v>72.1</v>
      </c>
      <c r="K69" s="58"/>
      <c r="L69" s="58"/>
      <c r="M69" s="105">
        <f>H69+J69+L69</f>
        <v>72.1</v>
      </c>
    </row>
    <row r="70" spans="1:13" ht="13.5">
      <c r="A70" s="516"/>
      <c r="B70" s="16"/>
      <c r="C70" s="16" t="s">
        <v>40</v>
      </c>
      <c r="D70" s="3" t="s">
        <v>3</v>
      </c>
      <c r="E70" s="3">
        <v>0.584</v>
      </c>
      <c r="F70" s="44">
        <f>F68*E70</f>
        <v>8.176</v>
      </c>
      <c r="G70" s="58"/>
      <c r="H70" s="58"/>
      <c r="I70" s="58"/>
      <c r="J70" s="58"/>
      <c r="K70" s="586">
        <v>100</v>
      </c>
      <c r="L70" s="58">
        <f>F70*K70</f>
        <v>817.6</v>
      </c>
      <c r="M70" s="105">
        <f>H70+J70+L70</f>
        <v>817.6</v>
      </c>
    </row>
    <row r="71" spans="1:13" ht="13.5">
      <c r="A71" s="516"/>
      <c r="B71" s="16"/>
      <c r="C71" s="132" t="s">
        <v>45</v>
      </c>
      <c r="D71" s="3"/>
      <c r="E71" s="3"/>
      <c r="F71" s="44"/>
      <c r="G71" s="58"/>
      <c r="H71" s="58"/>
      <c r="I71" s="58"/>
      <c r="J71" s="58"/>
      <c r="K71" s="58"/>
      <c r="L71" s="58"/>
      <c r="M71" s="105"/>
    </row>
    <row r="72" spans="1:13" ht="13.5">
      <c r="A72" s="516"/>
      <c r="B72" s="16"/>
      <c r="C72" s="16" t="s">
        <v>342</v>
      </c>
      <c r="D72" s="3" t="s">
        <v>36</v>
      </c>
      <c r="E72" s="3">
        <v>1</v>
      </c>
      <c r="F72" s="44">
        <f>F68*E72</f>
        <v>14</v>
      </c>
      <c r="G72" s="586">
        <v>30</v>
      </c>
      <c r="H72" s="58">
        <f>F72*G72</f>
        <v>420</v>
      </c>
      <c r="I72" s="58"/>
      <c r="J72" s="58"/>
      <c r="K72" s="58"/>
      <c r="L72" s="58"/>
      <c r="M72" s="105">
        <f>H72+J72+L72</f>
        <v>420</v>
      </c>
    </row>
    <row r="73" spans="1:134" s="528" customFormat="1" ht="14.25" thickBot="1">
      <c r="A73" s="524"/>
      <c r="B73" s="107"/>
      <c r="C73" s="107" t="s">
        <v>46</v>
      </c>
      <c r="D73" s="108" t="s">
        <v>3</v>
      </c>
      <c r="E73" s="108">
        <v>1.62</v>
      </c>
      <c r="F73" s="116">
        <f>F68*E73</f>
        <v>22.68</v>
      </c>
      <c r="G73" s="591">
        <v>5</v>
      </c>
      <c r="H73" s="109">
        <f>F73*G73</f>
        <v>113.4</v>
      </c>
      <c r="I73" s="109"/>
      <c r="J73" s="109"/>
      <c r="K73" s="109"/>
      <c r="L73" s="109"/>
      <c r="M73" s="110">
        <f>H73+J73+L73</f>
        <v>113.4</v>
      </c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</row>
    <row r="74" spans="1:13" ht="27">
      <c r="A74" s="542">
        <v>10</v>
      </c>
      <c r="B74" s="512" t="s">
        <v>339</v>
      </c>
      <c r="C74" s="543" t="s">
        <v>348</v>
      </c>
      <c r="D74" s="223" t="s">
        <v>36</v>
      </c>
      <c r="E74" s="544"/>
      <c r="F74" s="135">
        <v>360</v>
      </c>
      <c r="G74" s="101"/>
      <c r="H74" s="101"/>
      <c r="I74" s="101"/>
      <c r="J74" s="101"/>
      <c r="K74" s="101"/>
      <c r="L74" s="101"/>
      <c r="M74" s="103"/>
    </row>
    <row r="75" spans="1:13" ht="13.5">
      <c r="A75" s="516"/>
      <c r="B75" s="16"/>
      <c r="C75" s="16" t="s">
        <v>44</v>
      </c>
      <c r="D75" s="3" t="s">
        <v>25</v>
      </c>
      <c r="E75" s="3">
        <v>1.54</v>
      </c>
      <c r="F75" s="44">
        <f>F74*E75</f>
        <v>554.4</v>
      </c>
      <c r="G75" s="58"/>
      <c r="H75" s="58"/>
      <c r="I75" s="586">
        <v>5</v>
      </c>
      <c r="J75" s="58">
        <f>F75*I75</f>
        <v>2772</v>
      </c>
      <c r="K75" s="58"/>
      <c r="L75" s="58"/>
      <c r="M75" s="105">
        <f>H75+J75+L75</f>
        <v>2772</v>
      </c>
    </row>
    <row r="76" spans="1:13" ht="13.5">
      <c r="A76" s="516"/>
      <c r="B76" s="16"/>
      <c r="C76" s="16" t="s">
        <v>40</v>
      </c>
      <c r="D76" s="3" t="s">
        <v>3</v>
      </c>
      <c r="E76" s="3">
        <v>0.29</v>
      </c>
      <c r="F76" s="44">
        <f>F74*E76</f>
        <v>104.39999999999999</v>
      </c>
      <c r="G76" s="58"/>
      <c r="H76" s="58"/>
      <c r="I76" s="58"/>
      <c r="J76" s="58"/>
      <c r="K76" s="586">
        <v>2</v>
      </c>
      <c r="L76" s="91">
        <f>F76*K76</f>
        <v>208.79999999999998</v>
      </c>
      <c r="M76" s="105">
        <f>H76+J76+L76</f>
        <v>208.79999999999998</v>
      </c>
    </row>
    <row r="77" spans="1:13" ht="13.5">
      <c r="A77" s="516"/>
      <c r="B77" s="16"/>
      <c r="C77" s="132" t="s">
        <v>45</v>
      </c>
      <c r="D77" s="3"/>
      <c r="E77" s="3"/>
      <c r="F77" s="44"/>
      <c r="G77" s="58"/>
      <c r="H77" s="58"/>
      <c r="I77" s="58"/>
      <c r="J77" s="58"/>
      <c r="K77" s="58"/>
      <c r="L77" s="58"/>
      <c r="M77" s="105"/>
    </row>
    <row r="78" spans="1:13" ht="13.5">
      <c r="A78" s="516"/>
      <c r="B78" s="16"/>
      <c r="C78" s="4" t="s">
        <v>340</v>
      </c>
      <c r="D78" s="3" t="s">
        <v>36</v>
      </c>
      <c r="E78" s="3">
        <v>1</v>
      </c>
      <c r="F78" s="44">
        <f>F74*E78</f>
        <v>360</v>
      </c>
      <c r="G78" s="628">
        <v>65</v>
      </c>
      <c r="H78" s="58">
        <f>F78*G78</f>
        <v>23400</v>
      </c>
      <c r="I78" s="58"/>
      <c r="J78" s="58"/>
      <c r="K78" s="58"/>
      <c r="L78" s="58"/>
      <c r="M78" s="105">
        <f>H78+J78+L78</f>
        <v>23400</v>
      </c>
    </row>
    <row r="79" spans="1:13" ht="14.25" thickBot="1">
      <c r="A79" s="524"/>
      <c r="B79" s="107"/>
      <c r="C79" s="107" t="s">
        <v>46</v>
      </c>
      <c r="D79" s="108" t="s">
        <v>3</v>
      </c>
      <c r="E79" s="108">
        <v>0.58</v>
      </c>
      <c r="F79" s="116">
        <f>F74*E79</f>
        <v>208.79999999999998</v>
      </c>
      <c r="G79" s="632">
        <v>5</v>
      </c>
      <c r="H79" s="109">
        <f>F79*G79</f>
        <v>1044</v>
      </c>
      <c r="I79" s="109"/>
      <c r="J79" s="109"/>
      <c r="K79" s="109"/>
      <c r="L79" s="109"/>
      <c r="M79" s="110">
        <f>H79+J79+L79</f>
        <v>1044</v>
      </c>
    </row>
    <row r="80" spans="1:13" ht="27">
      <c r="A80" s="551">
        <v>11</v>
      </c>
      <c r="B80" s="506" t="s">
        <v>337</v>
      </c>
      <c r="C80" s="545" t="s">
        <v>349</v>
      </c>
      <c r="D80" s="36" t="s">
        <v>36</v>
      </c>
      <c r="E80" s="546"/>
      <c r="F80" s="155">
        <v>19</v>
      </c>
      <c r="G80" s="45"/>
      <c r="H80" s="45"/>
      <c r="I80" s="45"/>
      <c r="J80" s="45"/>
      <c r="K80" s="45"/>
      <c r="L80" s="45"/>
      <c r="M80" s="130"/>
    </row>
    <row r="81" spans="1:13" ht="13.5">
      <c r="A81" s="516"/>
      <c r="B81" s="16"/>
      <c r="C81" s="16" t="s">
        <v>44</v>
      </c>
      <c r="D81" s="3" t="s">
        <v>25</v>
      </c>
      <c r="E81" s="526">
        <v>0.72</v>
      </c>
      <c r="F81" s="44">
        <f>F80*E81</f>
        <v>13.68</v>
      </c>
      <c r="G81" s="58"/>
      <c r="H81" s="58"/>
      <c r="I81" s="586">
        <v>5</v>
      </c>
      <c r="J81" s="58">
        <f>F81*I81</f>
        <v>68.4</v>
      </c>
      <c r="K81" s="58"/>
      <c r="L81" s="58"/>
      <c r="M81" s="105">
        <f>H81+J81+L81</f>
        <v>68.4</v>
      </c>
    </row>
    <row r="82" spans="1:13" ht="13.5">
      <c r="A82" s="516"/>
      <c r="B82" s="16"/>
      <c r="C82" s="16" t="s">
        <v>40</v>
      </c>
      <c r="D82" s="3" t="s">
        <v>3</v>
      </c>
      <c r="E82" s="3">
        <v>0.311</v>
      </c>
      <c r="F82" s="44">
        <f>F80*E82</f>
        <v>5.909</v>
      </c>
      <c r="G82" s="58"/>
      <c r="H82" s="58"/>
      <c r="I82" s="58"/>
      <c r="J82" s="58"/>
      <c r="K82" s="586">
        <v>2</v>
      </c>
      <c r="L82" s="58">
        <f>F82*K82</f>
        <v>11.818</v>
      </c>
      <c r="M82" s="105">
        <f>H82+J82+L82</f>
        <v>11.818</v>
      </c>
    </row>
    <row r="83" spans="1:13" ht="13.5">
      <c r="A83" s="516"/>
      <c r="B83" s="16"/>
      <c r="C83" s="132" t="s">
        <v>45</v>
      </c>
      <c r="D83" s="3"/>
      <c r="E83" s="3"/>
      <c r="F83" s="44"/>
      <c r="G83" s="58"/>
      <c r="H83" s="58"/>
      <c r="I83" s="58"/>
      <c r="J83" s="58"/>
      <c r="K83" s="58"/>
      <c r="L83" s="58"/>
      <c r="M83" s="105"/>
    </row>
    <row r="84" spans="1:13" ht="13.5">
      <c r="A84" s="516"/>
      <c r="B84" s="16"/>
      <c r="C84" s="16" t="s">
        <v>338</v>
      </c>
      <c r="D84" s="3" t="s">
        <v>36</v>
      </c>
      <c r="E84" s="3">
        <v>1</v>
      </c>
      <c r="F84" s="44">
        <f>F80*E84</f>
        <v>19</v>
      </c>
      <c r="G84" s="628">
        <v>30</v>
      </c>
      <c r="H84" s="58">
        <f>F84*G84</f>
        <v>570</v>
      </c>
      <c r="I84" s="58"/>
      <c r="J84" s="58"/>
      <c r="K84" s="58"/>
      <c r="L84" s="58"/>
      <c r="M84" s="105">
        <f>H84+J84+L84</f>
        <v>570</v>
      </c>
    </row>
    <row r="85" spans="1:13" ht="14.25" thickBot="1">
      <c r="A85" s="525"/>
      <c r="B85" s="20"/>
      <c r="C85" s="20" t="s">
        <v>46</v>
      </c>
      <c r="D85" s="18" t="s">
        <v>3</v>
      </c>
      <c r="E85" s="18">
        <v>0.113</v>
      </c>
      <c r="F85" s="41">
        <f>F80*E85</f>
        <v>2.1470000000000002</v>
      </c>
      <c r="G85" s="626">
        <v>5</v>
      </c>
      <c r="H85" s="50">
        <f>F85*G85</f>
        <v>10.735000000000001</v>
      </c>
      <c r="I85" s="50"/>
      <c r="J85" s="50"/>
      <c r="K85" s="50"/>
      <c r="L85" s="50"/>
      <c r="M85" s="113">
        <f>H85+J85+L85</f>
        <v>10.735000000000001</v>
      </c>
    </row>
    <row r="86" spans="1:90" s="383" customFormat="1" ht="30.75" customHeight="1">
      <c r="A86" s="542">
        <v>12</v>
      </c>
      <c r="B86" s="547" t="s">
        <v>343</v>
      </c>
      <c r="C86" s="548" t="s">
        <v>323</v>
      </c>
      <c r="D86" s="288" t="s">
        <v>38</v>
      </c>
      <c r="E86" s="223"/>
      <c r="F86" s="135">
        <v>60</v>
      </c>
      <c r="G86" s="101"/>
      <c r="H86" s="101"/>
      <c r="I86" s="101"/>
      <c r="J86" s="101"/>
      <c r="K86" s="101"/>
      <c r="L86" s="101"/>
      <c r="M86" s="103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</row>
    <row r="87" spans="1:90" s="383" customFormat="1" ht="15" customHeight="1">
      <c r="A87" s="516"/>
      <c r="B87" s="535"/>
      <c r="C87" s="16" t="s">
        <v>44</v>
      </c>
      <c r="D87" s="3" t="s">
        <v>25</v>
      </c>
      <c r="E87" s="3">
        <v>0.39</v>
      </c>
      <c r="F87" s="44">
        <f>F86*E87</f>
        <v>23.400000000000002</v>
      </c>
      <c r="G87" s="58"/>
      <c r="H87" s="58"/>
      <c r="I87" s="586">
        <v>5</v>
      </c>
      <c r="J87" s="58">
        <f>F87*I87</f>
        <v>117.00000000000001</v>
      </c>
      <c r="K87" s="58"/>
      <c r="L87" s="58"/>
      <c r="M87" s="105">
        <f>H87+J87+L87</f>
        <v>117.00000000000001</v>
      </c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</row>
    <row r="88" spans="1:90" s="383" customFormat="1" ht="15" customHeight="1">
      <c r="A88" s="516"/>
      <c r="B88" s="535"/>
      <c r="C88" s="16" t="s">
        <v>40</v>
      </c>
      <c r="D88" s="3" t="s">
        <v>3</v>
      </c>
      <c r="E88" s="3">
        <v>0.022</v>
      </c>
      <c r="F88" s="44">
        <f>F86*E88</f>
        <v>1.3199999999999998</v>
      </c>
      <c r="G88" s="58"/>
      <c r="H88" s="58"/>
      <c r="I88" s="58"/>
      <c r="J88" s="58"/>
      <c r="K88" s="586">
        <v>100</v>
      </c>
      <c r="L88" s="58">
        <f>F88*K88</f>
        <v>131.99999999999997</v>
      </c>
      <c r="M88" s="105">
        <f>H88+J88+L88</f>
        <v>131.99999999999997</v>
      </c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</row>
    <row r="89" spans="1:90" s="383" customFormat="1" ht="15" customHeight="1">
      <c r="A89" s="516"/>
      <c r="B89" s="535"/>
      <c r="C89" s="132" t="s">
        <v>45</v>
      </c>
      <c r="D89" s="3"/>
      <c r="E89" s="3"/>
      <c r="F89" s="44"/>
      <c r="G89" s="58"/>
      <c r="H89" s="58"/>
      <c r="I89" s="58"/>
      <c r="J89" s="58"/>
      <c r="K89" s="58"/>
      <c r="L89" s="58"/>
      <c r="M89" s="105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</row>
    <row r="90" spans="1:90" s="383" customFormat="1" ht="15" customHeight="1">
      <c r="A90" s="516"/>
      <c r="B90" s="535"/>
      <c r="C90" s="16" t="s">
        <v>344</v>
      </c>
      <c r="D90" s="142" t="s">
        <v>38</v>
      </c>
      <c r="E90" s="3">
        <v>1</v>
      </c>
      <c r="F90" s="44">
        <f>F86*E90</f>
        <v>60</v>
      </c>
      <c r="G90" s="628">
        <v>5.7</v>
      </c>
      <c r="H90" s="58">
        <f>F90*G90</f>
        <v>342</v>
      </c>
      <c r="I90" s="58"/>
      <c r="J90" s="58"/>
      <c r="K90" s="58"/>
      <c r="L90" s="58"/>
      <c r="M90" s="105">
        <f>H90+J90+L90</f>
        <v>342</v>
      </c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</row>
    <row r="91" spans="1:90" s="383" customFormat="1" ht="16.5" customHeight="1">
      <c r="A91" s="516"/>
      <c r="B91" s="535"/>
      <c r="C91" s="16" t="s">
        <v>345</v>
      </c>
      <c r="D91" s="160" t="s">
        <v>36</v>
      </c>
      <c r="E91" s="3"/>
      <c r="F91" s="44">
        <v>6</v>
      </c>
      <c r="G91" s="628">
        <v>149</v>
      </c>
      <c r="H91" s="58">
        <f>F91*G91</f>
        <v>894</v>
      </c>
      <c r="I91" s="58"/>
      <c r="J91" s="58"/>
      <c r="K91" s="58"/>
      <c r="L91" s="58"/>
      <c r="M91" s="105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</row>
    <row r="92" spans="1:90" s="383" customFormat="1" ht="15" customHeight="1" thickBot="1">
      <c r="A92" s="524"/>
      <c r="B92" s="549"/>
      <c r="C92" s="107" t="s">
        <v>46</v>
      </c>
      <c r="D92" s="108" t="s">
        <v>3</v>
      </c>
      <c r="E92" s="108">
        <v>0.159</v>
      </c>
      <c r="F92" s="116">
        <f>F86*E92</f>
        <v>9.540000000000001</v>
      </c>
      <c r="G92" s="632">
        <v>15</v>
      </c>
      <c r="H92" s="109">
        <f>F92*G92</f>
        <v>143.10000000000002</v>
      </c>
      <c r="I92" s="109"/>
      <c r="J92" s="109"/>
      <c r="K92" s="109"/>
      <c r="L92" s="109"/>
      <c r="M92" s="110">
        <f>H92+J92+L92</f>
        <v>143.10000000000002</v>
      </c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</row>
    <row r="93" spans="1:13" ht="14.25" thickBot="1">
      <c r="A93" s="529"/>
      <c r="B93" s="219"/>
      <c r="C93" s="530" t="s">
        <v>92</v>
      </c>
      <c r="D93" s="530"/>
      <c r="E93" s="219"/>
      <c r="F93" s="531"/>
      <c r="G93" s="532"/>
      <c r="H93" s="533">
        <f>SUM(H9:H85)</f>
        <v>172353.26999999996</v>
      </c>
      <c r="I93" s="532"/>
      <c r="J93" s="533">
        <f>SUM(J9:J85)</f>
        <v>17538.47</v>
      </c>
      <c r="K93" s="532"/>
      <c r="L93" s="536">
        <f>SUM(L23:L85)</f>
        <v>2849.6500000000005</v>
      </c>
      <c r="M93" s="534">
        <f>SUM(M9:M92)</f>
        <v>191111.48999999996</v>
      </c>
    </row>
    <row r="94" spans="1:13" ht="13.5">
      <c r="A94" s="409"/>
      <c r="B94" s="397"/>
      <c r="C94" s="49" t="s">
        <v>319</v>
      </c>
      <c r="D94" s="398">
        <v>0.75</v>
      </c>
      <c r="E94" s="399"/>
      <c r="F94" s="43"/>
      <c r="G94" s="224"/>
      <c r="H94" s="224"/>
      <c r="I94" s="224"/>
      <c r="J94" s="224"/>
      <c r="K94" s="224"/>
      <c r="L94" s="224"/>
      <c r="M94" s="130">
        <f>J93*D94</f>
        <v>13153.8525</v>
      </c>
    </row>
    <row r="95" spans="1:13" ht="13.5">
      <c r="A95" s="410"/>
      <c r="B95" s="37"/>
      <c r="C95" s="377" t="s">
        <v>214</v>
      </c>
      <c r="D95" s="378"/>
      <c r="E95" s="38"/>
      <c r="F95" s="44"/>
      <c r="G95" s="63"/>
      <c r="H95" s="63"/>
      <c r="I95" s="63"/>
      <c r="J95" s="63"/>
      <c r="K95" s="63"/>
      <c r="L95" s="63"/>
      <c r="M95" s="105">
        <f>SUM(M93:M94)</f>
        <v>204265.34249999997</v>
      </c>
    </row>
    <row r="96" spans="1:13" ht="13.5">
      <c r="A96" s="410"/>
      <c r="B96" s="37"/>
      <c r="C96" s="32" t="s">
        <v>320</v>
      </c>
      <c r="D96" s="379">
        <v>0.08</v>
      </c>
      <c r="E96" s="38"/>
      <c r="F96" s="44"/>
      <c r="G96" s="63"/>
      <c r="H96" s="376"/>
      <c r="I96" s="63"/>
      <c r="J96" s="63"/>
      <c r="K96" s="63"/>
      <c r="L96" s="63"/>
      <c r="M96" s="105">
        <f>M95*D96</f>
        <v>16341.227399999998</v>
      </c>
    </row>
    <row r="97" spans="1:13" ht="13.5">
      <c r="A97" s="410"/>
      <c r="B97" s="3"/>
      <c r="C97" s="32" t="s">
        <v>61</v>
      </c>
      <c r="D97" s="34"/>
      <c r="E97" s="3"/>
      <c r="F97" s="44"/>
      <c r="G97" s="63"/>
      <c r="H97" s="63"/>
      <c r="I97" s="63"/>
      <c r="J97" s="63"/>
      <c r="K97" s="63"/>
      <c r="L97" s="63"/>
      <c r="M97" s="105">
        <f>SUM(M95:M96)</f>
        <v>220606.56989999997</v>
      </c>
    </row>
    <row r="98" spans="1:13" ht="13.5">
      <c r="A98" s="433"/>
      <c r="B98" s="18"/>
      <c r="C98" s="18" t="s">
        <v>96</v>
      </c>
      <c r="D98" s="145">
        <v>0.03</v>
      </c>
      <c r="E98" s="18"/>
      <c r="F98" s="41"/>
      <c r="G98" s="435"/>
      <c r="H98" s="435"/>
      <c r="I98" s="435"/>
      <c r="J98" s="435"/>
      <c r="K98" s="435"/>
      <c r="L98" s="435"/>
      <c r="M98" s="113">
        <f>M97*D98</f>
        <v>6618.197096999999</v>
      </c>
    </row>
    <row r="99" spans="1:13" ht="13.5">
      <c r="A99" s="433"/>
      <c r="B99" s="18"/>
      <c r="C99" s="18" t="s">
        <v>61</v>
      </c>
      <c r="D99" s="434"/>
      <c r="E99" s="18"/>
      <c r="F99" s="41"/>
      <c r="G99" s="435"/>
      <c r="H99" s="435"/>
      <c r="I99" s="435"/>
      <c r="J99" s="435"/>
      <c r="K99" s="435"/>
      <c r="L99" s="435"/>
      <c r="M99" s="113">
        <f>SUM(M97:M98)</f>
        <v>227224.76699699997</v>
      </c>
    </row>
    <row r="100" spans="1:13" ht="14.25" thickBot="1">
      <c r="A100" s="411"/>
      <c r="B100" s="403"/>
      <c r="C100" s="18" t="s">
        <v>94</v>
      </c>
      <c r="D100" s="145">
        <v>0.18</v>
      </c>
      <c r="E100" s="145"/>
      <c r="F100" s="404"/>
      <c r="G100" s="404"/>
      <c r="H100" s="404"/>
      <c r="I100" s="404"/>
      <c r="J100" s="404"/>
      <c r="K100" s="404"/>
      <c r="L100" s="404"/>
      <c r="M100" s="412">
        <f>M99*D100</f>
        <v>40900.45805945999</v>
      </c>
    </row>
    <row r="101" spans="1:13" ht="33.75" thickBot="1">
      <c r="A101" s="405"/>
      <c r="B101" s="406"/>
      <c r="C101" s="154" t="s">
        <v>95</v>
      </c>
      <c r="D101" s="148"/>
      <c r="E101" s="148"/>
      <c r="F101" s="407"/>
      <c r="G101" s="407"/>
      <c r="H101" s="407"/>
      <c r="I101" s="407"/>
      <c r="J101" s="407"/>
      <c r="K101" s="407"/>
      <c r="L101" s="407"/>
      <c r="M101" s="408">
        <f>SUM(M99:M100)</f>
        <v>268125.22505645995</v>
      </c>
    </row>
  </sheetData>
  <sheetProtection/>
  <mergeCells count="18">
    <mergeCell ref="M4:M7"/>
    <mergeCell ref="E5:F5"/>
    <mergeCell ref="K5:L5"/>
    <mergeCell ref="E6:E7"/>
    <mergeCell ref="F6:F7"/>
    <mergeCell ref="H6:H7"/>
    <mergeCell ref="J6:J7"/>
    <mergeCell ref="L6:L7"/>
    <mergeCell ref="D1:M1"/>
    <mergeCell ref="A2:K2"/>
    <mergeCell ref="A3:K3"/>
    <mergeCell ref="A4:A7"/>
    <mergeCell ref="B4:B7"/>
    <mergeCell ref="D4:D7"/>
    <mergeCell ref="E4:F4"/>
    <mergeCell ref="G4:H5"/>
    <mergeCell ref="I4:J5"/>
    <mergeCell ref="K4:L4"/>
  </mergeCells>
  <printOptions/>
  <pageMargins left="0.25" right="0.25" top="0.75" bottom="0.75" header="0.3" footer="0.3"/>
  <pageSetup horizontalDpi="600" verticalDpi="600" orientation="landscape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70C0"/>
  </sheetPr>
  <dimension ref="A1:O65"/>
  <sheetViews>
    <sheetView zoomScalePageLayoutView="0" workbookViewId="0" topLeftCell="A1">
      <selection activeCell="K26" sqref="K26"/>
    </sheetView>
  </sheetViews>
  <sheetFormatPr defaultColWidth="11.421875" defaultRowHeight="15"/>
  <cols>
    <col min="1" max="1" width="3.8515625" style="1" customWidth="1"/>
    <col min="2" max="2" width="9.57421875" style="1" customWidth="1"/>
    <col min="3" max="3" width="42.7109375" style="1" customWidth="1"/>
    <col min="4" max="4" width="7.421875" style="1" customWidth="1"/>
    <col min="5" max="5" width="9.140625" style="1" customWidth="1"/>
    <col min="6" max="6" width="11.8515625" style="40" customWidth="1"/>
    <col min="7" max="7" width="10.421875" style="40" customWidth="1"/>
    <col min="8" max="8" width="13.28125" style="40" customWidth="1"/>
    <col min="9" max="9" width="10.00390625" style="40" customWidth="1"/>
    <col min="10" max="10" width="14.28125" style="40" customWidth="1"/>
    <col min="11" max="11" width="7.7109375" style="40" customWidth="1"/>
    <col min="12" max="12" width="9.57421875" style="40" customWidth="1"/>
    <col min="13" max="13" width="17.00390625" style="40" customWidth="1"/>
    <col min="14" max="14" width="14.28125" style="1" bestFit="1" customWidth="1"/>
    <col min="15" max="15" width="22.57421875" style="1" bestFit="1" customWidth="1"/>
    <col min="16" max="16384" width="11.421875" style="1" customWidth="1"/>
  </cols>
  <sheetData>
    <row r="1" spans="1:13" s="17" customFormat="1" ht="22.5" customHeight="1">
      <c r="A1" s="24"/>
      <c r="B1" s="10"/>
      <c r="C1" s="8" t="s">
        <v>2</v>
      </c>
      <c r="D1" s="646" t="s">
        <v>90</v>
      </c>
      <c r="E1" s="646"/>
      <c r="F1" s="646"/>
      <c r="G1" s="646"/>
      <c r="H1" s="646"/>
      <c r="I1" s="646"/>
      <c r="J1" s="646"/>
      <c r="K1" s="646"/>
      <c r="L1" s="646"/>
      <c r="M1" s="646"/>
    </row>
    <row r="2" spans="1:15" s="17" customFormat="1" ht="22.5" customHeight="1">
      <c r="A2" s="647" t="s">
        <v>175</v>
      </c>
      <c r="B2" s="647"/>
      <c r="C2" s="647"/>
      <c r="D2" s="647"/>
      <c r="E2" s="647"/>
      <c r="F2" s="647"/>
      <c r="G2" s="647"/>
      <c r="H2" s="647"/>
      <c r="I2" s="647"/>
      <c r="J2" s="647"/>
      <c r="K2" s="647"/>
      <c r="L2" s="72"/>
      <c r="M2" s="72"/>
      <c r="O2" s="622" t="s">
        <v>364</v>
      </c>
    </row>
    <row r="3" spans="1:15" ht="21.75" customHeight="1" thickBot="1">
      <c r="A3" s="648" t="s">
        <v>1</v>
      </c>
      <c r="B3" s="648"/>
      <c r="C3" s="648"/>
      <c r="D3" s="648"/>
      <c r="E3" s="648"/>
      <c r="F3" s="648"/>
      <c r="G3" s="648"/>
      <c r="H3" s="648"/>
      <c r="I3" s="648"/>
      <c r="J3" s="648"/>
      <c r="K3" s="648"/>
      <c r="O3" s="623" t="s">
        <v>370</v>
      </c>
    </row>
    <row r="4" spans="1:15" ht="13.5">
      <c r="A4" s="698" t="s">
        <v>30</v>
      </c>
      <c r="B4" s="701" t="s">
        <v>4</v>
      </c>
      <c r="C4" s="256"/>
      <c r="D4" s="704" t="s">
        <v>31</v>
      </c>
      <c r="E4" s="658" t="s">
        <v>5</v>
      </c>
      <c r="F4" s="659"/>
      <c r="G4" s="660" t="s">
        <v>33</v>
      </c>
      <c r="H4" s="644"/>
      <c r="I4" s="661" t="s">
        <v>32</v>
      </c>
      <c r="J4" s="661"/>
      <c r="K4" s="712" t="s">
        <v>6</v>
      </c>
      <c r="L4" s="659"/>
      <c r="M4" s="644" t="s">
        <v>34</v>
      </c>
      <c r="N4" s="564"/>
      <c r="O4" s="623" t="s">
        <v>367</v>
      </c>
    </row>
    <row r="5" spans="1:15" ht="16.5" customHeight="1" thickBot="1">
      <c r="A5" s="699"/>
      <c r="B5" s="702"/>
      <c r="C5" s="203" t="s">
        <v>71</v>
      </c>
      <c r="D5" s="705"/>
      <c r="E5" s="664" t="s">
        <v>7</v>
      </c>
      <c r="F5" s="665"/>
      <c r="G5" s="662"/>
      <c r="H5" s="645"/>
      <c r="I5" s="707"/>
      <c r="J5" s="707"/>
      <c r="K5" s="709" t="s">
        <v>8</v>
      </c>
      <c r="L5" s="665"/>
      <c r="M5" s="708"/>
      <c r="O5" s="618"/>
    </row>
    <row r="6" spans="1:15" ht="13.5">
      <c r="A6" s="699"/>
      <c r="B6" s="702"/>
      <c r="C6" s="258" t="s">
        <v>72</v>
      </c>
      <c r="D6" s="705"/>
      <c r="E6" s="710" t="s">
        <v>73</v>
      </c>
      <c r="F6" s="640" t="s">
        <v>35</v>
      </c>
      <c r="G6" s="84" t="s">
        <v>9</v>
      </c>
      <c r="H6" s="640" t="s">
        <v>35</v>
      </c>
      <c r="I6" s="98" t="s">
        <v>9</v>
      </c>
      <c r="J6" s="640" t="s">
        <v>35</v>
      </c>
      <c r="K6" s="84" t="s">
        <v>9</v>
      </c>
      <c r="L6" s="640" t="s">
        <v>35</v>
      </c>
      <c r="M6" s="708"/>
      <c r="O6" s="618"/>
    </row>
    <row r="7" spans="1:13" ht="14.25" thickBot="1">
      <c r="A7" s="700"/>
      <c r="B7" s="703"/>
      <c r="C7" s="259"/>
      <c r="D7" s="706"/>
      <c r="E7" s="711"/>
      <c r="F7" s="642"/>
      <c r="G7" s="172" t="s">
        <v>10</v>
      </c>
      <c r="H7" s="642"/>
      <c r="I7" s="175" t="s">
        <v>10</v>
      </c>
      <c r="J7" s="642"/>
      <c r="K7" s="100" t="s">
        <v>10</v>
      </c>
      <c r="L7" s="642"/>
      <c r="M7" s="645"/>
    </row>
    <row r="8" spans="1:13" ht="14.25" thickBot="1">
      <c r="A8" s="369">
        <v>1</v>
      </c>
      <c r="B8" s="370" t="s">
        <v>11</v>
      </c>
      <c r="C8" s="371" t="s">
        <v>12</v>
      </c>
      <c r="D8" s="372" t="s">
        <v>13</v>
      </c>
      <c r="E8" s="373" t="s">
        <v>14</v>
      </c>
      <c r="F8" s="174" t="s">
        <v>15</v>
      </c>
      <c r="G8" s="270" t="s">
        <v>16</v>
      </c>
      <c r="H8" s="174" t="s">
        <v>17</v>
      </c>
      <c r="I8" s="270" t="s">
        <v>18</v>
      </c>
      <c r="J8" s="174" t="s">
        <v>19</v>
      </c>
      <c r="K8" s="270" t="s">
        <v>20</v>
      </c>
      <c r="L8" s="174" t="s">
        <v>21</v>
      </c>
      <c r="M8" s="174" t="s">
        <v>22</v>
      </c>
    </row>
    <row r="9" spans="1:15" s="26" customFormat="1" ht="48" customHeight="1" thickBot="1">
      <c r="A9" s="367">
        <v>1</v>
      </c>
      <c r="B9" s="211" t="s">
        <v>29</v>
      </c>
      <c r="C9" s="575" t="s">
        <v>132</v>
      </c>
      <c r="D9" s="35" t="s">
        <v>36</v>
      </c>
      <c r="E9" s="35"/>
      <c r="F9" s="47">
        <v>46</v>
      </c>
      <c r="G9" s="612">
        <v>641.61</v>
      </c>
      <c r="H9" s="88">
        <f>F9*G9</f>
        <v>29514.06</v>
      </c>
      <c r="I9" s="599">
        <v>150</v>
      </c>
      <c r="J9" s="88">
        <f>F9*I9</f>
        <v>6900</v>
      </c>
      <c r="K9" s="42"/>
      <c r="L9" s="42"/>
      <c r="M9" s="368">
        <f>G9+J9+L9</f>
        <v>7541.61</v>
      </c>
      <c r="O9" s="618" t="s">
        <v>370</v>
      </c>
    </row>
    <row r="10" spans="1:15" s="26" customFormat="1" ht="48" customHeight="1" thickBot="1">
      <c r="A10" s="222">
        <v>2</v>
      </c>
      <c r="B10" s="326" t="s">
        <v>29</v>
      </c>
      <c r="C10" s="576" t="s">
        <v>133</v>
      </c>
      <c r="D10" s="141" t="s">
        <v>36</v>
      </c>
      <c r="E10" s="234"/>
      <c r="F10" s="134">
        <v>42</v>
      </c>
      <c r="G10" s="613">
        <v>745.23</v>
      </c>
      <c r="H10" s="88">
        <f>F10*G10</f>
        <v>31299.66</v>
      </c>
      <c r="I10" s="600">
        <v>150</v>
      </c>
      <c r="J10" s="88">
        <f>F10*I10</f>
        <v>6300</v>
      </c>
      <c r="K10" s="138"/>
      <c r="L10" s="138"/>
      <c r="M10" s="139">
        <f>G10+J10+L10</f>
        <v>7045.23</v>
      </c>
      <c r="O10" s="618" t="s">
        <v>370</v>
      </c>
    </row>
    <row r="11" spans="1:15" s="26" customFormat="1" ht="47.25" customHeight="1" thickBot="1">
      <c r="A11" s="367">
        <v>3</v>
      </c>
      <c r="B11" s="211" t="s">
        <v>29</v>
      </c>
      <c r="C11" s="575" t="s">
        <v>134</v>
      </c>
      <c r="D11" s="35" t="s">
        <v>36</v>
      </c>
      <c r="E11" s="191"/>
      <c r="F11" s="47">
        <v>4</v>
      </c>
      <c r="G11" s="612">
        <v>864.78</v>
      </c>
      <c r="H11" s="88">
        <f>F11*G11</f>
        <v>3459.12</v>
      </c>
      <c r="I11" s="599">
        <v>150</v>
      </c>
      <c r="J11" s="88">
        <f>F11*I11</f>
        <v>600</v>
      </c>
      <c r="K11" s="42"/>
      <c r="L11" s="42"/>
      <c r="M11" s="368">
        <f>G11+J11+L11</f>
        <v>1464.78</v>
      </c>
      <c r="O11" s="618" t="s">
        <v>370</v>
      </c>
    </row>
    <row r="12" spans="1:15" s="26" customFormat="1" ht="27">
      <c r="A12" s="221">
        <v>4</v>
      </c>
      <c r="B12" s="334" t="s">
        <v>106</v>
      </c>
      <c r="C12" s="577" t="s">
        <v>137</v>
      </c>
      <c r="D12" s="336" t="s">
        <v>76</v>
      </c>
      <c r="E12" s="124"/>
      <c r="F12" s="337">
        <v>120</v>
      </c>
      <c r="G12" s="338"/>
      <c r="H12" s="339"/>
      <c r="I12" s="337"/>
      <c r="J12" s="337"/>
      <c r="K12" s="337"/>
      <c r="L12" s="337"/>
      <c r="M12" s="340"/>
      <c r="O12" s="618" t="s">
        <v>367</v>
      </c>
    </row>
    <row r="13" spans="1:13" s="26" customFormat="1" ht="13.5">
      <c r="A13" s="104"/>
      <c r="B13" s="183"/>
      <c r="C13" s="87" t="s">
        <v>24</v>
      </c>
      <c r="D13" s="184" t="s">
        <v>25</v>
      </c>
      <c r="E13" s="185">
        <v>1.35</v>
      </c>
      <c r="F13" s="89">
        <f>F12*E13</f>
        <v>162</v>
      </c>
      <c r="G13" s="186"/>
      <c r="H13" s="187"/>
      <c r="I13" s="601"/>
      <c r="J13" s="89">
        <f>F13*I13</f>
        <v>0</v>
      </c>
      <c r="K13" s="89"/>
      <c r="L13" s="89"/>
      <c r="M13" s="188">
        <f>H13+J13+L13</f>
        <v>0</v>
      </c>
    </row>
    <row r="14" spans="1:13" s="26" customFormat="1" ht="13.5">
      <c r="A14" s="104"/>
      <c r="B14" s="235"/>
      <c r="C14" s="87" t="s">
        <v>45</v>
      </c>
      <c r="D14" s="184"/>
      <c r="E14" s="88"/>
      <c r="F14" s="89"/>
      <c r="G14" s="89"/>
      <c r="H14" s="89"/>
      <c r="I14" s="89"/>
      <c r="J14" s="89"/>
      <c r="K14" s="89"/>
      <c r="L14" s="89"/>
      <c r="M14" s="188"/>
    </row>
    <row r="15" spans="1:13" s="26" customFormat="1" ht="13.5">
      <c r="A15" s="104"/>
      <c r="B15" s="235"/>
      <c r="C15" s="87" t="s">
        <v>138</v>
      </c>
      <c r="D15" s="184" t="s">
        <v>76</v>
      </c>
      <c r="E15" s="88">
        <v>0.946</v>
      </c>
      <c r="F15" s="89">
        <f>F12*E15</f>
        <v>113.52</v>
      </c>
      <c r="G15" s="601">
        <v>48.92999999999999</v>
      </c>
      <c r="H15" s="89">
        <f>F15*G15</f>
        <v>5554.533599999999</v>
      </c>
      <c r="I15" s="89">
        <f>G15*0.2</f>
        <v>9.786</v>
      </c>
      <c r="J15" s="89">
        <f>I15*G15</f>
        <v>478.8289799999999</v>
      </c>
      <c r="K15" s="89"/>
      <c r="L15" s="89"/>
      <c r="M15" s="188">
        <f>H15+J15+L15</f>
        <v>6033.362579999999</v>
      </c>
    </row>
    <row r="16" spans="1:13" s="26" customFormat="1" ht="13.5">
      <c r="A16" s="104"/>
      <c r="B16" s="235"/>
      <c r="C16" s="87" t="s">
        <v>135</v>
      </c>
      <c r="D16" s="184" t="s">
        <v>36</v>
      </c>
      <c r="E16" s="88"/>
      <c r="F16" s="89">
        <v>20</v>
      </c>
      <c r="G16" s="601">
        <v>61.17</v>
      </c>
      <c r="H16" s="89">
        <f>F16*G16</f>
        <v>1223.4</v>
      </c>
      <c r="I16" s="89">
        <f>G16*0.2</f>
        <v>12.234000000000002</v>
      </c>
      <c r="J16" s="89">
        <f>I16*G16</f>
        <v>748.3537800000001</v>
      </c>
      <c r="K16" s="89"/>
      <c r="L16" s="89"/>
      <c r="M16" s="188">
        <f>H16+J16+L16</f>
        <v>1971.7537800000002</v>
      </c>
    </row>
    <row r="17" spans="1:13" s="26" customFormat="1" ht="13.5">
      <c r="A17" s="104"/>
      <c r="B17" s="235"/>
      <c r="C17" s="87" t="s">
        <v>144</v>
      </c>
      <c r="D17" s="184" t="s">
        <v>36</v>
      </c>
      <c r="E17" s="88"/>
      <c r="F17" s="89">
        <v>6</v>
      </c>
      <c r="G17" s="602">
        <v>73.05000000000001</v>
      </c>
      <c r="H17" s="89">
        <f>F17*G17</f>
        <v>438.30000000000007</v>
      </c>
      <c r="I17" s="89">
        <f>G17*0.2</f>
        <v>14.610000000000003</v>
      </c>
      <c r="J17" s="89">
        <f>I17*G17</f>
        <v>1067.2605000000003</v>
      </c>
      <c r="K17" s="89"/>
      <c r="L17" s="89"/>
      <c r="M17" s="188">
        <f>H17+J17+L17</f>
        <v>1505.5605000000005</v>
      </c>
    </row>
    <row r="18" spans="1:13" s="26" customFormat="1" ht="14.25" thickBot="1">
      <c r="A18" s="106"/>
      <c r="B18" s="341"/>
      <c r="C18" s="122" t="s">
        <v>46</v>
      </c>
      <c r="D18" s="342" t="s">
        <v>3</v>
      </c>
      <c r="E18" s="125">
        <v>1</v>
      </c>
      <c r="F18" s="343">
        <f>F12*E18</f>
        <v>120</v>
      </c>
      <c r="G18" s="603">
        <v>2</v>
      </c>
      <c r="H18" s="343">
        <f>F18*G18</f>
        <v>240</v>
      </c>
      <c r="I18" s="343"/>
      <c r="J18" s="343"/>
      <c r="K18" s="343"/>
      <c r="L18" s="343"/>
      <c r="M18" s="344">
        <f>H18+J18+L18</f>
        <v>240</v>
      </c>
    </row>
    <row r="19" spans="1:15" s="26" customFormat="1" ht="27">
      <c r="A19" s="317">
        <v>5</v>
      </c>
      <c r="B19" s="327" t="s">
        <v>106</v>
      </c>
      <c r="C19" s="328" t="s">
        <v>139</v>
      </c>
      <c r="D19" s="329" t="s">
        <v>76</v>
      </c>
      <c r="E19" s="120"/>
      <c r="F19" s="330">
        <v>80</v>
      </c>
      <c r="G19" s="331"/>
      <c r="H19" s="332"/>
      <c r="I19" s="330"/>
      <c r="J19" s="330"/>
      <c r="K19" s="330"/>
      <c r="L19" s="330"/>
      <c r="M19" s="333"/>
      <c r="O19" s="618" t="s">
        <v>367</v>
      </c>
    </row>
    <row r="20" spans="1:13" s="26" customFormat="1" ht="13.5">
      <c r="A20" s="104"/>
      <c r="B20" s="183"/>
      <c r="C20" s="87" t="s">
        <v>24</v>
      </c>
      <c r="D20" s="184" t="s">
        <v>25</v>
      </c>
      <c r="E20" s="185">
        <v>1.35</v>
      </c>
      <c r="F20" s="89">
        <f>F19*E20</f>
        <v>108</v>
      </c>
      <c r="G20" s="186"/>
      <c r="H20" s="187"/>
      <c r="I20" s="601"/>
      <c r="J20" s="89">
        <f>F20*I20</f>
        <v>0</v>
      </c>
      <c r="K20" s="89"/>
      <c r="L20" s="89"/>
      <c r="M20" s="188">
        <f aca="true" t="shared" si="0" ref="M20:M25">H20+J20+L20</f>
        <v>0</v>
      </c>
    </row>
    <row r="21" spans="1:13" s="26" customFormat="1" ht="13.5">
      <c r="A21" s="104"/>
      <c r="B21" s="235"/>
      <c r="C21" s="87" t="s">
        <v>45</v>
      </c>
      <c r="D21" s="184"/>
      <c r="E21" s="88"/>
      <c r="F21" s="89"/>
      <c r="G21" s="89"/>
      <c r="H21" s="89"/>
      <c r="I21" s="89"/>
      <c r="J21" s="89"/>
      <c r="K21" s="89"/>
      <c r="L21" s="89"/>
      <c r="M21" s="188">
        <f t="shared" si="0"/>
        <v>0</v>
      </c>
    </row>
    <row r="22" spans="1:13" s="26" customFormat="1" ht="13.5">
      <c r="A22" s="104"/>
      <c r="B22" s="235"/>
      <c r="C22" s="87" t="s">
        <v>140</v>
      </c>
      <c r="D22" s="184" t="s">
        <v>76</v>
      </c>
      <c r="E22" s="88">
        <v>0.946</v>
      </c>
      <c r="F22" s="89">
        <f>F19*E22</f>
        <v>75.67999999999999</v>
      </c>
      <c r="G22" s="601">
        <v>11.790000000000001</v>
      </c>
      <c r="H22" s="89">
        <f>F22*G22</f>
        <v>892.2672</v>
      </c>
      <c r="I22" s="89">
        <f>G22*0.2</f>
        <v>2.358</v>
      </c>
      <c r="J22" s="89">
        <f>I22*F22</f>
        <v>178.45344</v>
      </c>
      <c r="K22" s="89"/>
      <c r="L22" s="89"/>
      <c r="M22" s="188">
        <f t="shared" si="0"/>
        <v>1070.72064</v>
      </c>
    </row>
    <row r="23" spans="1:13" s="26" customFormat="1" ht="13.5">
      <c r="A23" s="104"/>
      <c r="B23" s="235"/>
      <c r="C23" s="87" t="s">
        <v>136</v>
      </c>
      <c r="D23" s="184" t="s">
        <v>36</v>
      </c>
      <c r="E23" s="88"/>
      <c r="F23" s="89">
        <v>15</v>
      </c>
      <c r="G23" s="601">
        <v>30.78</v>
      </c>
      <c r="H23" s="89">
        <f>F23*G23</f>
        <v>461.70000000000005</v>
      </c>
      <c r="I23" s="89">
        <f>G23*0.2</f>
        <v>6.156000000000001</v>
      </c>
      <c r="J23" s="89">
        <f>I23*F23</f>
        <v>92.34</v>
      </c>
      <c r="K23" s="89"/>
      <c r="L23" s="89"/>
      <c r="M23" s="188">
        <f t="shared" si="0"/>
        <v>554.0400000000001</v>
      </c>
    </row>
    <row r="24" spans="1:13" s="26" customFormat="1" ht="13.5">
      <c r="A24" s="104"/>
      <c r="B24" s="235"/>
      <c r="C24" s="87" t="s">
        <v>362</v>
      </c>
      <c r="D24" s="184" t="s">
        <v>36</v>
      </c>
      <c r="E24" s="88"/>
      <c r="F24" s="89">
        <v>6</v>
      </c>
      <c r="G24" s="602">
        <v>38.76</v>
      </c>
      <c r="H24" s="89">
        <f>F24*G24</f>
        <v>232.56</v>
      </c>
      <c r="I24" s="89">
        <f>G24*0.2</f>
        <v>7.752</v>
      </c>
      <c r="J24" s="89">
        <f>I24*F24</f>
        <v>46.512</v>
      </c>
      <c r="K24" s="89"/>
      <c r="L24" s="89"/>
      <c r="M24" s="188">
        <f t="shared" si="0"/>
        <v>279.072</v>
      </c>
    </row>
    <row r="25" spans="1:13" s="26" customFormat="1" ht="14.25" thickBot="1">
      <c r="A25" s="112"/>
      <c r="B25" s="345"/>
      <c r="C25" s="123" t="s">
        <v>46</v>
      </c>
      <c r="D25" s="126" t="s">
        <v>3</v>
      </c>
      <c r="E25" s="92">
        <v>1</v>
      </c>
      <c r="F25" s="346">
        <f>F19*E25</f>
        <v>80</v>
      </c>
      <c r="G25" s="604">
        <v>3</v>
      </c>
      <c r="H25" s="346">
        <f>F25*G25</f>
        <v>240</v>
      </c>
      <c r="I25" s="346"/>
      <c r="J25" s="346"/>
      <c r="K25" s="346"/>
      <c r="L25" s="346"/>
      <c r="M25" s="347">
        <f t="shared" si="0"/>
        <v>240</v>
      </c>
    </row>
    <row r="26" spans="1:15" s="26" customFormat="1" ht="27">
      <c r="A26" s="221">
        <v>6</v>
      </c>
      <c r="B26" s="334" t="s">
        <v>51</v>
      </c>
      <c r="C26" s="335" t="s">
        <v>141</v>
      </c>
      <c r="D26" s="336" t="s">
        <v>76</v>
      </c>
      <c r="E26" s="124"/>
      <c r="F26" s="337">
        <v>58</v>
      </c>
      <c r="G26" s="338"/>
      <c r="H26" s="339"/>
      <c r="I26" s="337"/>
      <c r="J26" s="337"/>
      <c r="K26" s="337"/>
      <c r="L26" s="337"/>
      <c r="M26" s="340"/>
      <c r="O26" s="618" t="s">
        <v>367</v>
      </c>
    </row>
    <row r="27" spans="1:13" s="26" customFormat="1" ht="13.5">
      <c r="A27" s="104"/>
      <c r="B27" s="183"/>
      <c r="C27" s="87" t="s">
        <v>44</v>
      </c>
      <c r="D27" s="184" t="s">
        <v>25</v>
      </c>
      <c r="E27" s="88">
        <v>1.17</v>
      </c>
      <c r="F27" s="88">
        <f>F26*E27</f>
        <v>67.86</v>
      </c>
      <c r="G27" s="186"/>
      <c r="H27" s="187"/>
      <c r="I27" s="601"/>
      <c r="J27" s="89">
        <f>F27*I27</f>
        <v>0</v>
      </c>
      <c r="K27" s="89"/>
      <c r="L27" s="89"/>
      <c r="M27" s="188">
        <f>H27+J27+L27</f>
        <v>0</v>
      </c>
    </row>
    <row r="28" spans="1:13" s="26" customFormat="1" ht="13.5">
      <c r="A28" s="104"/>
      <c r="B28" s="235"/>
      <c r="C28" s="87" t="s">
        <v>45</v>
      </c>
      <c r="D28" s="184"/>
      <c r="E28" s="88"/>
      <c r="F28" s="88"/>
      <c r="G28" s="89"/>
      <c r="H28" s="89"/>
      <c r="I28" s="89"/>
      <c r="J28" s="89"/>
      <c r="K28" s="89"/>
      <c r="L28" s="89"/>
      <c r="M28" s="188"/>
    </row>
    <row r="29" spans="1:13" s="26" customFormat="1" ht="13.5">
      <c r="A29" s="104"/>
      <c r="B29" s="235"/>
      <c r="C29" s="87" t="s">
        <v>142</v>
      </c>
      <c r="D29" s="184" t="s">
        <v>76</v>
      </c>
      <c r="E29" s="88">
        <v>0.938</v>
      </c>
      <c r="F29" s="88">
        <f>F26*E29</f>
        <v>54.403999999999996</v>
      </c>
      <c r="G29" s="601">
        <v>8.01</v>
      </c>
      <c r="H29" s="89">
        <f>F29*G29</f>
        <v>435.77603999999997</v>
      </c>
      <c r="I29" s="89">
        <f>G29*0.2</f>
        <v>1.602</v>
      </c>
      <c r="J29" s="89">
        <f>I29*F29</f>
        <v>87.155208</v>
      </c>
      <c r="K29" s="89"/>
      <c r="L29" s="89"/>
      <c r="M29" s="188">
        <f>H29+J29+L29</f>
        <v>522.931248</v>
      </c>
    </row>
    <row r="30" spans="1:13" s="26" customFormat="1" ht="13.5">
      <c r="A30" s="104"/>
      <c r="B30" s="235"/>
      <c r="C30" s="87" t="s">
        <v>143</v>
      </c>
      <c r="D30" s="184" t="s">
        <v>36</v>
      </c>
      <c r="E30" s="88"/>
      <c r="F30" s="88">
        <v>10</v>
      </c>
      <c r="G30" s="601">
        <v>9.81</v>
      </c>
      <c r="H30" s="89">
        <f>F30*G30</f>
        <v>98.10000000000001</v>
      </c>
      <c r="I30" s="89">
        <f>G30*0.2</f>
        <v>1.9620000000000002</v>
      </c>
      <c r="J30" s="89">
        <f>I30*F30</f>
        <v>19.62</v>
      </c>
      <c r="K30" s="89"/>
      <c r="L30" s="89"/>
      <c r="M30" s="188">
        <f>H30+J30+L30</f>
        <v>117.72000000000001</v>
      </c>
    </row>
    <row r="31" spans="1:13" s="26" customFormat="1" ht="14.25" thickBot="1">
      <c r="A31" s="106"/>
      <c r="B31" s="341"/>
      <c r="C31" s="122" t="s">
        <v>46</v>
      </c>
      <c r="D31" s="342" t="s">
        <v>3</v>
      </c>
      <c r="E31" s="125">
        <v>1</v>
      </c>
      <c r="F31" s="125">
        <f>F26*E31</f>
        <v>58</v>
      </c>
      <c r="G31" s="603">
        <v>5</v>
      </c>
      <c r="H31" s="343">
        <f>F31*G31</f>
        <v>290</v>
      </c>
      <c r="I31" s="343"/>
      <c r="J31" s="343"/>
      <c r="K31" s="343"/>
      <c r="L31" s="343"/>
      <c r="M31" s="344">
        <f>H31+J31+L31</f>
        <v>290</v>
      </c>
    </row>
    <row r="32" spans="1:15" s="26" customFormat="1" ht="27.75" customHeight="1" thickBot="1">
      <c r="A32" s="367">
        <v>7</v>
      </c>
      <c r="B32" s="31" t="s">
        <v>29</v>
      </c>
      <c r="C32" s="218" t="s">
        <v>145</v>
      </c>
      <c r="D32" s="35" t="s">
        <v>36</v>
      </c>
      <c r="E32" s="349"/>
      <c r="F32" s="191">
        <v>2</v>
      </c>
      <c r="G32" s="599">
        <v>262.44</v>
      </c>
      <c r="H32" s="185">
        <f aca="true" t="shared" si="1" ref="H32:H37">F32*G32</f>
        <v>524.88</v>
      </c>
      <c r="I32" s="89">
        <f aca="true" t="shared" si="2" ref="I32:I37">G32*0.2</f>
        <v>52.488</v>
      </c>
      <c r="J32" s="29">
        <f aca="true" t="shared" si="3" ref="J32:J37">F32*I32</f>
        <v>104.976</v>
      </c>
      <c r="K32" s="29"/>
      <c r="L32" s="29"/>
      <c r="M32" s="350">
        <f aca="true" t="shared" si="4" ref="M32:M37">H32+J32+L32</f>
        <v>629.856</v>
      </c>
      <c r="N32" s="611"/>
      <c r="O32" s="618" t="s">
        <v>367</v>
      </c>
    </row>
    <row r="33" spans="1:15" s="26" customFormat="1" ht="27.75" thickBot="1">
      <c r="A33" s="222">
        <v>8</v>
      </c>
      <c r="B33" s="351" t="s">
        <v>29</v>
      </c>
      <c r="C33" s="233" t="s">
        <v>146</v>
      </c>
      <c r="D33" s="141" t="s">
        <v>36</v>
      </c>
      <c r="E33" s="352"/>
      <c r="F33" s="234">
        <v>1</v>
      </c>
      <c r="G33" s="600">
        <v>316.89</v>
      </c>
      <c r="H33" s="226">
        <f t="shared" si="1"/>
        <v>316.89</v>
      </c>
      <c r="I33" s="89">
        <f t="shared" si="2"/>
        <v>63.378</v>
      </c>
      <c r="J33" s="128">
        <f t="shared" si="3"/>
        <v>63.378</v>
      </c>
      <c r="K33" s="128"/>
      <c r="L33" s="128"/>
      <c r="M33" s="353">
        <f t="shared" si="4"/>
        <v>380.268</v>
      </c>
      <c r="N33" s="611"/>
      <c r="O33" s="618" t="s">
        <v>367</v>
      </c>
    </row>
    <row r="34" spans="1:15" s="26" customFormat="1" ht="27.75" thickBot="1">
      <c r="A34" s="367">
        <v>9</v>
      </c>
      <c r="B34" s="31" t="s">
        <v>29</v>
      </c>
      <c r="C34" s="218" t="s">
        <v>147</v>
      </c>
      <c r="D34" s="35" t="s">
        <v>36</v>
      </c>
      <c r="E34" s="349"/>
      <c r="F34" s="191">
        <v>2</v>
      </c>
      <c r="G34" s="599">
        <v>369.69</v>
      </c>
      <c r="H34" s="185">
        <f t="shared" si="1"/>
        <v>739.38</v>
      </c>
      <c r="I34" s="89">
        <f t="shared" si="2"/>
        <v>73.938</v>
      </c>
      <c r="J34" s="29">
        <f t="shared" si="3"/>
        <v>147.876</v>
      </c>
      <c r="K34" s="29"/>
      <c r="L34" s="29"/>
      <c r="M34" s="350">
        <f t="shared" si="4"/>
        <v>887.256</v>
      </c>
      <c r="N34" s="611"/>
      <c r="O34" s="618" t="s">
        <v>367</v>
      </c>
    </row>
    <row r="35" spans="1:15" s="26" customFormat="1" ht="27.75" thickBot="1">
      <c r="A35" s="222">
        <v>10</v>
      </c>
      <c r="B35" s="351" t="s">
        <v>29</v>
      </c>
      <c r="C35" s="233" t="s">
        <v>148</v>
      </c>
      <c r="D35" s="141" t="s">
        <v>36</v>
      </c>
      <c r="E35" s="352"/>
      <c r="F35" s="234">
        <v>3</v>
      </c>
      <c r="G35" s="600">
        <v>428.34000000000003</v>
      </c>
      <c r="H35" s="226">
        <f t="shared" si="1"/>
        <v>1285.02</v>
      </c>
      <c r="I35" s="89">
        <f t="shared" si="2"/>
        <v>85.668</v>
      </c>
      <c r="J35" s="128">
        <f t="shared" si="3"/>
        <v>257.004</v>
      </c>
      <c r="K35" s="128"/>
      <c r="L35" s="128"/>
      <c r="M35" s="353">
        <f t="shared" si="4"/>
        <v>1542.024</v>
      </c>
      <c r="N35" s="611"/>
      <c r="O35" s="618" t="s">
        <v>367</v>
      </c>
    </row>
    <row r="36" spans="1:15" s="26" customFormat="1" ht="27.75" thickBot="1">
      <c r="A36" s="367">
        <v>11</v>
      </c>
      <c r="B36" s="31" t="s">
        <v>29</v>
      </c>
      <c r="C36" s="218" t="s">
        <v>149</v>
      </c>
      <c r="D36" s="35" t="s">
        <v>36</v>
      </c>
      <c r="E36" s="349"/>
      <c r="F36" s="191">
        <v>3</v>
      </c>
      <c r="G36" s="599">
        <v>487.5</v>
      </c>
      <c r="H36" s="185">
        <f t="shared" si="1"/>
        <v>1462.5</v>
      </c>
      <c r="I36" s="89">
        <f t="shared" si="2"/>
        <v>97.5</v>
      </c>
      <c r="J36" s="29">
        <f t="shared" si="3"/>
        <v>292.5</v>
      </c>
      <c r="K36" s="29"/>
      <c r="L36" s="29"/>
      <c r="M36" s="350">
        <f t="shared" si="4"/>
        <v>1755</v>
      </c>
      <c r="N36" s="611"/>
      <c r="O36" s="618" t="s">
        <v>367</v>
      </c>
    </row>
    <row r="37" spans="1:15" s="26" customFormat="1" ht="27.75" thickBot="1">
      <c r="A37" s="222">
        <v>12</v>
      </c>
      <c r="B37" s="351" t="s">
        <v>29</v>
      </c>
      <c r="C37" s="233" t="s">
        <v>150</v>
      </c>
      <c r="D37" s="141" t="s">
        <v>36</v>
      </c>
      <c r="E37" s="352"/>
      <c r="F37" s="234">
        <v>1</v>
      </c>
      <c r="G37" s="600">
        <v>539.55</v>
      </c>
      <c r="H37" s="226">
        <f t="shared" si="1"/>
        <v>539.55</v>
      </c>
      <c r="I37" s="89">
        <f t="shared" si="2"/>
        <v>107.91</v>
      </c>
      <c r="J37" s="128">
        <f t="shared" si="3"/>
        <v>107.91</v>
      </c>
      <c r="K37" s="128"/>
      <c r="L37" s="128"/>
      <c r="M37" s="353">
        <f t="shared" si="4"/>
        <v>647.4599999999999</v>
      </c>
      <c r="N37" s="611"/>
      <c r="O37" s="618" t="s">
        <v>367</v>
      </c>
    </row>
    <row r="38" spans="1:15" s="26" customFormat="1" ht="27">
      <c r="A38" s="317">
        <v>13</v>
      </c>
      <c r="B38" s="327" t="s">
        <v>52</v>
      </c>
      <c r="C38" s="328" t="s">
        <v>169</v>
      </c>
      <c r="D38" s="354" t="s">
        <v>76</v>
      </c>
      <c r="E38" s="121"/>
      <c r="F38" s="330">
        <v>120</v>
      </c>
      <c r="G38" s="355"/>
      <c r="H38" s="356"/>
      <c r="I38" s="357"/>
      <c r="J38" s="357"/>
      <c r="K38" s="357"/>
      <c r="L38" s="357"/>
      <c r="M38" s="348"/>
      <c r="O38" s="618" t="s">
        <v>367</v>
      </c>
    </row>
    <row r="39" spans="1:13" s="26" customFormat="1" ht="13.5" customHeight="1">
      <c r="A39" s="104"/>
      <c r="B39" s="183"/>
      <c r="C39" s="87" t="s">
        <v>44</v>
      </c>
      <c r="D39" s="184" t="s">
        <v>25</v>
      </c>
      <c r="E39" s="88">
        <v>1.43</v>
      </c>
      <c r="F39" s="88">
        <f>F38*E39</f>
        <v>171.6</v>
      </c>
      <c r="G39" s="186"/>
      <c r="H39" s="187"/>
      <c r="I39" s="601"/>
      <c r="J39" s="89">
        <f>F39*I39</f>
        <v>0</v>
      </c>
      <c r="K39" s="89"/>
      <c r="L39" s="89"/>
      <c r="M39" s="188">
        <f>H39+J39+L39</f>
        <v>0</v>
      </c>
    </row>
    <row r="40" spans="1:13" s="26" customFormat="1" ht="13.5">
      <c r="A40" s="104"/>
      <c r="B40" s="235"/>
      <c r="C40" s="87" t="s">
        <v>45</v>
      </c>
      <c r="D40" s="184"/>
      <c r="E40" s="88"/>
      <c r="F40" s="88"/>
      <c r="G40" s="89"/>
      <c r="H40" s="89"/>
      <c r="I40" s="89"/>
      <c r="J40" s="89"/>
      <c r="K40" s="89"/>
      <c r="L40" s="89"/>
      <c r="M40" s="188"/>
    </row>
    <row r="41" spans="1:13" s="26" customFormat="1" ht="13.5">
      <c r="A41" s="104"/>
      <c r="B41" s="235"/>
      <c r="C41" s="87" t="s">
        <v>151</v>
      </c>
      <c r="D41" s="184" t="s">
        <v>76</v>
      </c>
      <c r="E41" s="88">
        <v>0.929</v>
      </c>
      <c r="F41" s="88">
        <f>F38*E41</f>
        <v>111.48</v>
      </c>
      <c r="G41" s="601">
        <v>3.63</v>
      </c>
      <c r="H41" s="89">
        <f>F41*G41</f>
        <v>404.6724</v>
      </c>
      <c r="I41" s="89">
        <f>G41*0.2</f>
        <v>0.726</v>
      </c>
      <c r="J41" s="29">
        <f>F41*I41</f>
        <v>80.93448</v>
      </c>
      <c r="K41" s="89"/>
      <c r="L41" s="89"/>
      <c r="M41" s="188">
        <f>H41+J41+L41</f>
        <v>485.60688</v>
      </c>
    </row>
    <row r="42" spans="1:13" s="26" customFormat="1" ht="14.25" thickBot="1">
      <c r="A42" s="112"/>
      <c r="B42" s="345"/>
      <c r="C42" s="123" t="s">
        <v>46</v>
      </c>
      <c r="D42" s="126" t="s">
        <v>3</v>
      </c>
      <c r="E42" s="92">
        <v>0.5</v>
      </c>
      <c r="F42" s="92">
        <f>F38*E42</f>
        <v>60</v>
      </c>
      <c r="G42" s="604">
        <v>5</v>
      </c>
      <c r="H42" s="346">
        <f>F42*G42</f>
        <v>300</v>
      </c>
      <c r="I42" s="346"/>
      <c r="J42" s="346"/>
      <c r="K42" s="346"/>
      <c r="L42" s="346"/>
      <c r="M42" s="347">
        <f>H42+J42+L42</f>
        <v>300</v>
      </c>
    </row>
    <row r="43" spans="1:15" s="26" customFormat="1" ht="27">
      <c r="A43" s="221">
        <v>14</v>
      </c>
      <c r="B43" s="334" t="s">
        <v>84</v>
      </c>
      <c r="C43" s="335" t="s">
        <v>152</v>
      </c>
      <c r="D43" s="358" t="s">
        <v>76</v>
      </c>
      <c r="E43" s="358"/>
      <c r="F43" s="337">
        <v>160</v>
      </c>
      <c r="G43" s="359"/>
      <c r="H43" s="360"/>
      <c r="I43" s="361"/>
      <c r="J43" s="361"/>
      <c r="K43" s="361"/>
      <c r="L43" s="361"/>
      <c r="M43" s="362"/>
      <c r="O43" s="618" t="s">
        <v>367</v>
      </c>
    </row>
    <row r="44" spans="1:13" s="26" customFormat="1" ht="13.5">
      <c r="A44" s="104"/>
      <c r="B44" s="183"/>
      <c r="C44" s="87" t="s">
        <v>44</v>
      </c>
      <c r="D44" s="184" t="s">
        <v>25</v>
      </c>
      <c r="E44" s="88">
        <v>1.82</v>
      </c>
      <c r="F44" s="88">
        <f>F43*E44</f>
        <v>291.2</v>
      </c>
      <c r="G44" s="186"/>
      <c r="H44" s="187"/>
      <c r="I44" s="601"/>
      <c r="J44" s="89">
        <f>F44*I44</f>
        <v>0</v>
      </c>
      <c r="K44" s="89"/>
      <c r="L44" s="89"/>
      <c r="M44" s="188">
        <f>H44+J44+L44</f>
        <v>0</v>
      </c>
    </row>
    <row r="45" spans="1:13" s="26" customFormat="1" ht="13.5">
      <c r="A45" s="104"/>
      <c r="B45" s="235"/>
      <c r="C45" s="87" t="s">
        <v>45</v>
      </c>
      <c r="D45" s="184"/>
      <c r="E45" s="88"/>
      <c r="F45" s="88"/>
      <c r="G45" s="89"/>
      <c r="H45" s="89"/>
      <c r="I45" s="89"/>
      <c r="J45" s="89"/>
      <c r="K45" s="89"/>
      <c r="L45" s="89"/>
      <c r="M45" s="188"/>
    </row>
    <row r="46" spans="1:13" s="26" customFormat="1" ht="13.5">
      <c r="A46" s="104"/>
      <c r="B46" s="235"/>
      <c r="C46" s="87" t="s">
        <v>153</v>
      </c>
      <c r="D46" s="184" t="s">
        <v>76</v>
      </c>
      <c r="E46" s="88">
        <v>0.899</v>
      </c>
      <c r="F46" s="88">
        <f>F43*E46</f>
        <v>143.84</v>
      </c>
      <c r="G46" s="601">
        <v>2.31</v>
      </c>
      <c r="H46" s="89">
        <f>F46*G46</f>
        <v>332.2704</v>
      </c>
      <c r="I46" s="89">
        <f>G46*0.2</f>
        <v>0.462</v>
      </c>
      <c r="J46" s="29">
        <f>F46*I46</f>
        <v>66.45408</v>
      </c>
      <c r="K46" s="89"/>
      <c r="L46" s="89"/>
      <c r="M46" s="188">
        <f>H46+J46+L46</f>
        <v>398.72447999999997</v>
      </c>
    </row>
    <row r="47" spans="1:13" s="26" customFormat="1" ht="13.5">
      <c r="A47" s="104"/>
      <c r="B47" s="235"/>
      <c r="C47" s="87" t="s">
        <v>154</v>
      </c>
      <c r="D47" s="184" t="s">
        <v>118</v>
      </c>
      <c r="E47" s="88"/>
      <c r="F47" s="88">
        <v>135</v>
      </c>
      <c r="G47" s="601">
        <v>9.36</v>
      </c>
      <c r="H47" s="89">
        <f>F47*G47</f>
        <v>1263.6</v>
      </c>
      <c r="I47" s="89">
        <f>G47*0.2</f>
        <v>1.8719999999999999</v>
      </c>
      <c r="J47" s="29">
        <f>F47*I47</f>
        <v>252.71999999999997</v>
      </c>
      <c r="K47" s="89"/>
      <c r="L47" s="89"/>
      <c r="M47" s="188">
        <f>H47+J47+L47</f>
        <v>1516.32</v>
      </c>
    </row>
    <row r="48" spans="1:13" s="26" customFormat="1" ht="14.25" thickBot="1">
      <c r="A48" s="106"/>
      <c r="B48" s="341"/>
      <c r="C48" s="122" t="s">
        <v>46</v>
      </c>
      <c r="D48" s="342" t="s">
        <v>3</v>
      </c>
      <c r="E48" s="125">
        <v>0.5</v>
      </c>
      <c r="F48" s="125">
        <f>F43*E48</f>
        <v>80</v>
      </c>
      <c r="G48" s="603">
        <v>5</v>
      </c>
      <c r="H48" s="343">
        <f>F48*G48</f>
        <v>400</v>
      </c>
      <c r="I48" s="343"/>
      <c r="J48" s="343"/>
      <c r="K48" s="343"/>
      <c r="L48" s="343"/>
      <c r="M48" s="344">
        <f>H48+J48+L48</f>
        <v>400</v>
      </c>
    </row>
    <row r="49" spans="1:15" s="26" customFormat="1" ht="13.5">
      <c r="A49" s="367">
        <v>15</v>
      </c>
      <c r="B49" s="12" t="s">
        <v>65</v>
      </c>
      <c r="C49" s="190" t="s">
        <v>63</v>
      </c>
      <c r="D49" s="35" t="s">
        <v>36</v>
      </c>
      <c r="E49" s="191"/>
      <c r="F49" s="47">
        <v>92</v>
      </c>
      <c r="G49" s="59"/>
      <c r="H49" s="29"/>
      <c r="I49" s="29"/>
      <c r="J49" s="29"/>
      <c r="K49" s="29"/>
      <c r="L49" s="29"/>
      <c r="M49" s="137"/>
      <c r="O49" s="618"/>
    </row>
    <row r="50" spans="1:13" s="26" customFormat="1" ht="13.5">
      <c r="A50" s="104"/>
      <c r="B50" s="3"/>
      <c r="C50" s="16" t="s">
        <v>44</v>
      </c>
      <c r="D50" s="3" t="s">
        <v>25</v>
      </c>
      <c r="E50" s="32">
        <v>1</v>
      </c>
      <c r="F50" s="44">
        <f>F49*E50</f>
        <v>92</v>
      </c>
      <c r="G50" s="58"/>
      <c r="H50" s="193"/>
      <c r="I50" s="586">
        <v>10</v>
      </c>
      <c r="J50" s="58">
        <f>F50*I50</f>
        <v>920</v>
      </c>
      <c r="K50" s="58"/>
      <c r="L50" s="58"/>
      <c r="M50" s="105">
        <f>H50+J50+L50</f>
        <v>920</v>
      </c>
    </row>
    <row r="51" spans="1:13" s="26" customFormat="1" ht="14.25" thickBot="1">
      <c r="A51" s="112"/>
      <c r="B51" s="18"/>
      <c r="C51" s="20" t="s">
        <v>40</v>
      </c>
      <c r="D51" s="18" t="s">
        <v>3</v>
      </c>
      <c r="E51" s="21">
        <v>0.493</v>
      </c>
      <c r="F51" s="41">
        <f>F49*E51</f>
        <v>45.356</v>
      </c>
      <c r="G51" s="50"/>
      <c r="H51" s="50"/>
      <c r="I51" s="50"/>
      <c r="J51" s="50"/>
      <c r="K51" s="589"/>
      <c r="L51" s="50">
        <f>F51*K51</f>
        <v>0</v>
      </c>
      <c r="M51" s="113">
        <f>H51+J51+L51</f>
        <v>0</v>
      </c>
    </row>
    <row r="52" spans="1:13" s="15" customFormat="1" ht="13.5">
      <c r="A52" s="221">
        <v>16</v>
      </c>
      <c r="B52" s="363" t="s">
        <v>99</v>
      </c>
      <c r="C52" s="111" t="s">
        <v>64</v>
      </c>
      <c r="D52" s="223" t="s">
        <v>27</v>
      </c>
      <c r="E52" s="223"/>
      <c r="F52" s="364">
        <f>F49*0.003</f>
        <v>0.276</v>
      </c>
      <c r="G52" s="101"/>
      <c r="H52" s="101"/>
      <c r="I52" s="101"/>
      <c r="J52" s="101"/>
      <c r="K52" s="101"/>
      <c r="L52" s="101"/>
      <c r="M52" s="103"/>
    </row>
    <row r="53" spans="1:13" s="14" customFormat="1" ht="13.5">
      <c r="A53" s="104"/>
      <c r="B53" s="51"/>
      <c r="C53" s="16" t="s">
        <v>44</v>
      </c>
      <c r="D53" s="3" t="s">
        <v>25</v>
      </c>
      <c r="E53" s="3">
        <v>90</v>
      </c>
      <c r="F53" s="44">
        <f>F52*E53</f>
        <v>24.840000000000003</v>
      </c>
      <c r="G53" s="58"/>
      <c r="H53" s="58"/>
      <c r="I53" s="586">
        <v>35</v>
      </c>
      <c r="J53" s="58">
        <f>F53*I53</f>
        <v>869.4000000000001</v>
      </c>
      <c r="K53" s="58"/>
      <c r="L53" s="58"/>
      <c r="M53" s="105">
        <f>H53+J53+L53</f>
        <v>869.4000000000001</v>
      </c>
    </row>
    <row r="54" spans="1:13" s="14" customFormat="1" ht="13.5">
      <c r="A54" s="104"/>
      <c r="B54" s="51"/>
      <c r="C54" s="189" t="s">
        <v>45</v>
      </c>
      <c r="D54" s="3"/>
      <c r="E54" s="3"/>
      <c r="F54" s="44"/>
      <c r="G54" s="58"/>
      <c r="H54" s="58"/>
      <c r="I54" s="58"/>
      <c r="J54" s="58"/>
      <c r="K54" s="58"/>
      <c r="L54" s="58"/>
      <c r="M54" s="105"/>
    </row>
    <row r="55" spans="1:13" s="14" customFormat="1" ht="13.5">
      <c r="A55" s="104"/>
      <c r="B55" s="51"/>
      <c r="C55" s="16" t="s">
        <v>66</v>
      </c>
      <c r="D55" s="3" t="s">
        <v>27</v>
      </c>
      <c r="E55" s="3">
        <v>1</v>
      </c>
      <c r="F55" s="44">
        <f>F52*E55</f>
        <v>0.276</v>
      </c>
      <c r="G55" s="586">
        <v>65</v>
      </c>
      <c r="H55" s="89">
        <f>F55*G55</f>
        <v>17.94</v>
      </c>
      <c r="I55" s="58"/>
      <c r="J55" s="58"/>
      <c r="K55" s="58"/>
      <c r="L55" s="58"/>
      <c r="M55" s="105">
        <f>H55+J55+L55</f>
        <v>17.94</v>
      </c>
    </row>
    <row r="56" spans="1:13" s="14" customFormat="1" ht="14.25" thickBot="1">
      <c r="A56" s="365"/>
      <c r="B56" s="192"/>
      <c r="C56" s="366" t="s">
        <v>46</v>
      </c>
      <c r="D56" s="219" t="s">
        <v>3</v>
      </c>
      <c r="E56" s="219">
        <v>0.05</v>
      </c>
      <c r="F56" s="220">
        <f>F52*E56</f>
        <v>0.013800000000000002</v>
      </c>
      <c r="G56" s="605">
        <v>60</v>
      </c>
      <c r="H56" s="89">
        <f>F56*G56</f>
        <v>0.8280000000000001</v>
      </c>
      <c r="I56" s="164"/>
      <c r="J56" s="164"/>
      <c r="K56" s="164"/>
      <c r="L56" s="164"/>
      <c r="M56" s="165">
        <f>H56+J56+L56</f>
        <v>0.8280000000000001</v>
      </c>
    </row>
    <row r="57" spans="1:13" ht="14.25" thickBot="1">
      <c r="A57" s="131"/>
      <c r="B57" s="153"/>
      <c r="C57" s="141" t="s">
        <v>92</v>
      </c>
      <c r="D57" s="141"/>
      <c r="E57" s="141"/>
      <c r="F57" s="134"/>
      <c r="G57" s="236"/>
      <c r="H57" s="238">
        <f>SUM(H9:H56)</f>
        <v>81967.00764000001</v>
      </c>
      <c r="I57" s="236"/>
      <c r="J57" s="236">
        <f>SUM(J9:J56)</f>
        <v>19681.676468</v>
      </c>
      <c r="K57" s="236"/>
      <c r="L57" s="238">
        <f>SUM(L9:L56)</f>
        <v>0</v>
      </c>
      <c r="M57" s="237">
        <f>SUM(M9:M56)</f>
        <v>39627.464108</v>
      </c>
    </row>
    <row r="58" spans="1:13" ht="13.5">
      <c r="A58" s="136"/>
      <c r="B58" s="28"/>
      <c r="C58" s="12" t="s">
        <v>37</v>
      </c>
      <c r="D58" s="12"/>
      <c r="E58" s="152">
        <v>0.12</v>
      </c>
      <c r="F58" s="42"/>
      <c r="G58" s="29"/>
      <c r="H58" s="29"/>
      <c r="I58" s="29"/>
      <c r="J58" s="29"/>
      <c r="K58" s="29"/>
      <c r="L58" s="29"/>
      <c r="M58" s="137">
        <f>M57*E58</f>
        <v>4755.2956929599995</v>
      </c>
    </row>
    <row r="59" spans="1:13" ht="13.5">
      <c r="A59" s="112"/>
      <c r="B59" s="57"/>
      <c r="C59" s="18" t="s">
        <v>61</v>
      </c>
      <c r="D59" s="18"/>
      <c r="E59" s="18"/>
      <c r="F59" s="41"/>
      <c r="G59" s="50"/>
      <c r="H59" s="50"/>
      <c r="I59" s="50"/>
      <c r="J59" s="50"/>
      <c r="K59" s="50"/>
      <c r="L59" s="50"/>
      <c r="M59" s="113">
        <f>SUM(M57:M58)</f>
        <v>44382.75980096</v>
      </c>
    </row>
    <row r="60" spans="1:13" ht="13.5">
      <c r="A60" s="112"/>
      <c r="B60" s="57"/>
      <c r="C60" s="18" t="s">
        <v>93</v>
      </c>
      <c r="D60" s="18"/>
      <c r="E60" s="145">
        <v>0.08</v>
      </c>
      <c r="F60" s="41"/>
      <c r="G60" s="50"/>
      <c r="H60" s="50"/>
      <c r="I60" s="50"/>
      <c r="J60" s="50"/>
      <c r="K60" s="50"/>
      <c r="L60" s="50"/>
      <c r="M60" s="113">
        <f>M59*E60</f>
        <v>3550.6207840767997</v>
      </c>
    </row>
    <row r="61" spans="1:13" ht="13.5">
      <c r="A61" s="112"/>
      <c r="B61" s="57"/>
      <c r="C61" s="18" t="s">
        <v>61</v>
      </c>
      <c r="D61" s="18"/>
      <c r="E61" s="18"/>
      <c r="F61" s="41"/>
      <c r="G61" s="50"/>
      <c r="H61" s="50"/>
      <c r="I61" s="50"/>
      <c r="J61" s="50"/>
      <c r="K61" s="50"/>
      <c r="L61" s="50"/>
      <c r="M61" s="113">
        <f>SUM(M59:M60)</f>
        <v>47933.38058503679</v>
      </c>
    </row>
    <row r="62" spans="1:13" ht="13.5">
      <c r="A62" s="112"/>
      <c r="B62" s="57"/>
      <c r="C62" s="18" t="s">
        <v>96</v>
      </c>
      <c r="D62" s="18"/>
      <c r="E62" s="145">
        <v>0.03</v>
      </c>
      <c r="F62" s="41"/>
      <c r="G62" s="50"/>
      <c r="H62" s="50"/>
      <c r="I62" s="50"/>
      <c r="J62" s="50"/>
      <c r="K62" s="50"/>
      <c r="L62" s="50"/>
      <c r="M62" s="113">
        <f>M61*E62</f>
        <v>1438.0014175511037</v>
      </c>
    </row>
    <row r="63" spans="1:13" ht="13.5">
      <c r="A63" s="112"/>
      <c r="B63" s="57"/>
      <c r="C63" s="18" t="s">
        <v>61</v>
      </c>
      <c r="D63" s="18"/>
      <c r="E63" s="18"/>
      <c r="F63" s="41"/>
      <c r="G63" s="50"/>
      <c r="H63" s="50"/>
      <c r="I63" s="50"/>
      <c r="J63" s="50"/>
      <c r="K63" s="50"/>
      <c r="L63" s="50"/>
      <c r="M63" s="113">
        <f>SUM(M61:M62)</f>
        <v>49371.382002587896</v>
      </c>
    </row>
    <row r="64" spans="1:13" ht="14.25" thickBot="1">
      <c r="A64" s="112"/>
      <c r="B64" s="57"/>
      <c r="C64" s="18" t="s">
        <v>94</v>
      </c>
      <c r="D64" s="18"/>
      <c r="E64" s="145">
        <v>0.18</v>
      </c>
      <c r="F64" s="41"/>
      <c r="G64" s="50"/>
      <c r="H64" s="50"/>
      <c r="I64" s="50"/>
      <c r="J64" s="50"/>
      <c r="K64" s="50"/>
      <c r="L64" s="50"/>
      <c r="M64" s="113">
        <f>M63*E64</f>
        <v>8886.84876046582</v>
      </c>
    </row>
    <row r="65" spans="1:13" ht="21.75" customHeight="1" thickBot="1">
      <c r="A65" s="146"/>
      <c r="B65" s="147"/>
      <c r="C65" s="154" t="s">
        <v>95</v>
      </c>
      <c r="D65" s="148"/>
      <c r="E65" s="148"/>
      <c r="F65" s="149"/>
      <c r="G65" s="150"/>
      <c r="H65" s="150"/>
      <c r="I65" s="150"/>
      <c r="J65" s="150"/>
      <c r="K65" s="150"/>
      <c r="L65" s="150"/>
      <c r="M65" s="166">
        <f>SUM(M63:M64)</f>
        <v>58258.23076305372</v>
      </c>
    </row>
  </sheetData>
  <sheetProtection/>
  <mergeCells count="18">
    <mergeCell ref="M4:M7"/>
    <mergeCell ref="E5:F5"/>
    <mergeCell ref="K5:L5"/>
    <mergeCell ref="E6:E7"/>
    <mergeCell ref="I4:J5"/>
    <mergeCell ref="K4:L4"/>
    <mergeCell ref="J6:J7"/>
    <mergeCell ref="L6:L7"/>
    <mergeCell ref="D1:M1"/>
    <mergeCell ref="A2:K2"/>
    <mergeCell ref="A3:K3"/>
    <mergeCell ref="A4:A7"/>
    <mergeCell ref="B4:B7"/>
    <mergeCell ref="D4:D7"/>
    <mergeCell ref="F6:F7"/>
    <mergeCell ref="H6:H7"/>
    <mergeCell ref="E4:F4"/>
    <mergeCell ref="G4:H5"/>
  </mergeCells>
  <printOptions/>
  <pageMargins left="0.25" right="0.25" top="0.75" bottom="0.75" header="0.3" footer="0.3"/>
  <pageSetup horizontalDpi="600" verticalDpi="600" orientation="landscape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2060"/>
  </sheetPr>
  <dimension ref="A1:Q88"/>
  <sheetViews>
    <sheetView zoomScalePageLayoutView="0" workbookViewId="0" topLeftCell="A64">
      <selection activeCell="O88" sqref="O88"/>
    </sheetView>
  </sheetViews>
  <sheetFormatPr defaultColWidth="11.421875" defaultRowHeight="15"/>
  <cols>
    <col min="1" max="1" width="3.8515625" style="1" customWidth="1"/>
    <col min="2" max="2" width="9.00390625" style="1" customWidth="1"/>
    <col min="3" max="3" width="41.421875" style="1" customWidth="1"/>
    <col min="4" max="4" width="7.421875" style="1" customWidth="1"/>
    <col min="5" max="5" width="8.8515625" style="1" customWidth="1"/>
    <col min="6" max="6" width="10.8515625" style="40" customWidth="1"/>
    <col min="7" max="7" width="11.8515625" style="40" bestFit="1" customWidth="1"/>
    <col min="8" max="8" width="14.140625" style="40" customWidth="1"/>
    <col min="9" max="9" width="10.8515625" style="40" bestFit="1" customWidth="1"/>
    <col min="10" max="10" width="13.421875" style="40" bestFit="1" customWidth="1"/>
    <col min="11" max="11" width="8.00390625" style="40" customWidth="1"/>
    <col min="12" max="12" width="12.8515625" style="40" customWidth="1"/>
    <col min="13" max="13" width="16.140625" style="40" customWidth="1"/>
    <col min="14" max="14" width="14.28125" style="1" bestFit="1" customWidth="1"/>
    <col min="15" max="15" width="14.8515625" style="1" bestFit="1" customWidth="1"/>
    <col min="16" max="16384" width="11.421875" style="1" customWidth="1"/>
  </cols>
  <sheetData>
    <row r="1" spans="1:13" s="17" customFormat="1" ht="27.75" customHeight="1">
      <c r="A1" s="24"/>
      <c r="B1" s="10"/>
      <c r="C1" s="8" t="s">
        <v>2</v>
      </c>
      <c r="D1" s="646" t="s">
        <v>90</v>
      </c>
      <c r="E1" s="646"/>
      <c r="F1" s="646"/>
      <c r="G1" s="646"/>
      <c r="H1" s="646"/>
      <c r="I1" s="646"/>
      <c r="J1" s="646"/>
      <c r="K1" s="646"/>
      <c r="L1" s="646"/>
      <c r="M1" s="646"/>
    </row>
    <row r="2" spans="1:13" s="17" customFormat="1" ht="27.75" customHeight="1">
      <c r="A2" s="647" t="s">
        <v>176</v>
      </c>
      <c r="B2" s="647"/>
      <c r="C2" s="647"/>
      <c r="D2" s="647"/>
      <c r="E2" s="647"/>
      <c r="F2" s="647"/>
      <c r="G2" s="647"/>
      <c r="H2" s="647"/>
      <c r="I2" s="647"/>
      <c r="J2" s="647"/>
      <c r="K2" s="647"/>
      <c r="L2" s="72"/>
      <c r="M2" s="72"/>
    </row>
    <row r="3" spans="1:11" ht="30.75" customHeight="1" thickBot="1">
      <c r="A3" s="648" t="s">
        <v>167</v>
      </c>
      <c r="B3" s="648"/>
      <c r="C3" s="648"/>
      <c r="D3" s="648"/>
      <c r="E3" s="648"/>
      <c r="F3" s="648"/>
      <c r="G3" s="648"/>
      <c r="H3" s="648"/>
      <c r="I3" s="648"/>
      <c r="J3" s="648"/>
      <c r="K3" s="648"/>
    </row>
    <row r="4" spans="1:16" ht="13.5" customHeight="1">
      <c r="A4" s="698" t="s">
        <v>30</v>
      </c>
      <c r="B4" s="701" t="s">
        <v>4</v>
      </c>
      <c r="C4" s="256"/>
      <c r="D4" s="704" t="s">
        <v>31</v>
      </c>
      <c r="E4" s="658" t="s">
        <v>5</v>
      </c>
      <c r="F4" s="659"/>
      <c r="G4" s="660" t="s">
        <v>33</v>
      </c>
      <c r="H4" s="644"/>
      <c r="I4" s="661" t="s">
        <v>32</v>
      </c>
      <c r="J4" s="661"/>
      <c r="K4" s="712" t="s">
        <v>6</v>
      </c>
      <c r="L4" s="659"/>
      <c r="M4" s="644" t="s">
        <v>34</v>
      </c>
      <c r="N4" s="713"/>
      <c r="O4" s="713"/>
      <c r="P4" s="713"/>
    </row>
    <row r="5" spans="1:15" ht="16.5" customHeight="1" thickBot="1">
      <c r="A5" s="699"/>
      <c r="B5" s="702"/>
      <c r="C5" s="203" t="s">
        <v>71</v>
      </c>
      <c r="D5" s="705"/>
      <c r="E5" s="664" t="s">
        <v>7</v>
      </c>
      <c r="F5" s="665"/>
      <c r="G5" s="662"/>
      <c r="H5" s="645"/>
      <c r="I5" s="707"/>
      <c r="J5" s="707"/>
      <c r="K5" s="709" t="s">
        <v>8</v>
      </c>
      <c r="L5" s="665"/>
      <c r="M5" s="708"/>
      <c r="O5" s="1" t="s">
        <v>364</v>
      </c>
    </row>
    <row r="6" spans="1:15" ht="13.5">
      <c r="A6" s="699"/>
      <c r="B6" s="702"/>
      <c r="C6" s="258" t="s">
        <v>72</v>
      </c>
      <c r="D6" s="705"/>
      <c r="E6" s="710" t="s">
        <v>73</v>
      </c>
      <c r="F6" s="640" t="s">
        <v>35</v>
      </c>
      <c r="G6" s="84" t="s">
        <v>9</v>
      </c>
      <c r="H6" s="640" t="s">
        <v>35</v>
      </c>
      <c r="I6" s="98" t="s">
        <v>9</v>
      </c>
      <c r="J6" s="640" t="s">
        <v>35</v>
      </c>
      <c r="K6" s="84" t="s">
        <v>9</v>
      </c>
      <c r="L6" s="640" t="s">
        <v>35</v>
      </c>
      <c r="M6" s="708"/>
      <c r="O6" s="618" t="s">
        <v>371</v>
      </c>
    </row>
    <row r="7" spans="1:15" ht="14.25" thickBot="1">
      <c r="A7" s="700"/>
      <c r="B7" s="703"/>
      <c r="C7" s="259"/>
      <c r="D7" s="706"/>
      <c r="E7" s="711"/>
      <c r="F7" s="642"/>
      <c r="G7" s="172" t="s">
        <v>10</v>
      </c>
      <c r="H7" s="642"/>
      <c r="I7" s="175" t="s">
        <v>10</v>
      </c>
      <c r="J7" s="642"/>
      <c r="K7" s="100" t="s">
        <v>10</v>
      </c>
      <c r="L7" s="642"/>
      <c r="M7" s="645"/>
      <c r="O7" s="618" t="s">
        <v>367</v>
      </c>
    </row>
    <row r="8" spans="1:15" ht="14.25" thickBot="1">
      <c r="A8" s="324">
        <v>1</v>
      </c>
      <c r="B8" s="380" t="s">
        <v>11</v>
      </c>
      <c r="C8" s="203" t="s">
        <v>12</v>
      </c>
      <c r="D8" s="204" t="s">
        <v>13</v>
      </c>
      <c r="E8" s="325" t="s">
        <v>14</v>
      </c>
      <c r="F8" s="202" t="s">
        <v>15</v>
      </c>
      <c r="G8" s="205" t="s">
        <v>16</v>
      </c>
      <c r="H8" s="202" t="s">
        <v>17</v>
      </c>
      <c r="I8" s="205" t="s">
        <v>18</v>
      </c>
      <c r="J8" s="201" t="s">
        <v>19</v>
      </c>
      <c r="K8" s="205" t="s">
        <v>20</v>
      </c>
      <c r="L8" s="202" t="s">
        <v>21</v>
      </c>
      <c r="M8" s="201" t="s">
        <v>22</v>
      </c>
      <c r="O8" s="618" t="s">
        <v>368</v>
      </c>
    </row>
    <row r="9" spans="1:13" s="13" customFormat="1" ht="20.25" customHeight="1" thickBot="1">
      <c r="A9" s="222">
        <v>1</v>
      </c>
      <c r="B9" s="384" t="s">
        <v>29</v>
      </c>
      <c r="C9" s="385" t="s">
        <v>180</v>
      </c>
      <c r="D9" s="234" t="s">
        <v>76</v>
      </c>
      <c r="E9" s="234"/>
      <c r="F9" s="134">
        <v>10</v>
      </c>
      <c r="G9" s="128"/>
      <c r="H9" s="128"/>
      <c r="I9" s="598"/>
      <c r="J9" s="128">
        <f>F9*I9</f>
        <v>0</v>
      </c>
      <c r="K9" s="610"/>
      <c r="L9" s="128">
        <f>F9*K9</f>
        <v>0</v>
      </c>
      <c r="M9" s="129">
        <f>H9+J9+L9</f>
        <v>0</v>
      </c>
    </row>
    <row r="10" spans="1:13" s="13" customFormat="1" ht="17.25" customHeight="1" thickBot="1">
      <c r="A10" s="222">
        <v>2</v>
      </c>
      <c r="B10" s="351" t="s">
        <v>29</v>
      </c>
      <c r="C10" s="144" t="s">
        <v>62</v>
      </c>
      <c r="D10" s="141" t="s">
        <v>27</v>
      </c>
      <c r="E10" s="234"/>
      <c r="F10" s="134">
        <v>16</v>
      </c>
      <c r="G10" s="128"/>
      <c r="H10" s="413"/>
      <c r="I10" s="598"/>
      <c r="J10" s="128">
        <f>F10*I10</f>
        <v>0</v>
      </c>
      <c r="K10" s="128"/>
      <c r="L10" s="128"/>
      <c r="M10" s="129">
        <f>H10+J10+L10</f>
        <v>0</v>
      </c>
    </row>
    <row r="11" spans="1:17" s="13" customFormat="1" ht="40.5">
      <c r="A11" s="317">
        <v>3</v>
      </c>
      <c r="B11" s="119" t="s">
        <v>69</v>
      </c>
      <c r="C11" s="118" t="s">
        <v>178</v>
      </c>
      <c r="D11" s="19" t="s">
        <v>0</v>
      </c>
      <c r="E11" s="395"/>
      <c r="F11" s="155">
        <v>3</v>
      </c>
      <c r="G11" s="392"/>
      <c r="H11" s="393"/>
      <c r="I11" s="393"/>
      <c r="J11" s="45"/>
      <c r="K11" s="45"/>
      <c r="L11" s="45"/>
      <c r="M11" s="130"/>
      <c r="P11" s="620"/>
      <c r="Q11" s="620"/>
    </row>
    <row r="12" spans="1:17" s="13" customFormat="1" ht="13.5">
      <c r="A12" s="104"/>
      <c r="B12" s="51"/>
      <c r="C12" s="16" t="s">
        <v>39</v>
      </c>
      <c r="D12" s="3" t="s">
        <v>3</v>
      </c>
      <c r="E12" s="32">
        <v>1</v>
      </c>
      <c r="F12" s="44">
        <f>F11*E12</f>
        <v>3</v>
      </c>
      <c r="G12" s="58"/>
      <c r="H12" s="193"/>
      <c r="I12" s="586"/>
      <c r="J12" s="58">
        <f>F12*I12</f>
        <v>0</v>
      </c>
      <c r="K12" s="58"/>
      <c r="L12" s="58"/>
      <c r="M12" s="105">
        <f>H12+J12+L12</f>
        <v>0</v>
      </c>
      <c r="P12" s="620"/>
      <c r="Q12" s="620"/>
    </row>
    <row r="13" spans="1:17" s="13" customFormat="1" ht="13.5">
      <c r="A13" s="104"/>
      <c r="B13" s="51"/>
      <c r="C13" s="16" t="s">
        <v>26</v>
      </c>
      <c r="D13" s="3" t="s">
        <v>3</v>
      </c>
      <c r="E13" s="32">
        <v>50</v>
      </c>
      <c r="F13" s="44">
        <f>F11*E13</f>
        <v>150</v>
      </c>
      <c r="G13" s="58"/>
      <c r="H13" s="58"/>
      <c r="I13" s="58"/>
      <c r="J13" s="58"/>
      <c r="K13" s="586"/>
      <c r="L13" s="58">
        <f>F13*K13</f>
        <v>0</v>
      </c>
      <c r="M13" s="105">
        <f>H13+J13+L13</f>
        <v>0</v>
      </c>
      <c r="P13" s="620"/>
      <c r="Q13" s="620"/>
    </row>
    <row r="14" spans="1:17" s="13" customFormat="1" ht="13.5">
      <c r="A14" s="104"/>
      <c r="B14" s="51"/>
      <c r="C14" s="189" t="s">
        <v>45</v>
      </c>
      <c r="D14" s="32"/>
      <c r="E14" s="32"/>
      <c r="F14" s="44"/>
      <c r="G14" s="58"/>
      <c r="H14" s="58"/>
      <c r="I14" s="58"/>
      <c r="J14" s="58"/>
      <c r="K14" s="58"/>
      <c r="L14" s="58"/>
      <c r="M14" s="105"/>
      <c r="P14" s="620"/>
      <c r="Q14" s="620"/>
    </row>
    <row r="15" spans="1:17" s="13" customFormat="1" ht="45" customHeight="1">
      <c r="A15" s="104"/>
      <c r="B15" s="51"/>
      <c r="C15" s="16" t="s">
        <v>179</v>
      </c>
      <c r="D15" s="5" t="s">
        <v>0</v>
      </c>
      <c r="E15" s="32">
        <v>1</v>
      </c>
      <c r="F15" s="44">
        <f>F11*E15</f>
        <v>3</v>
      </c>
      <c r="G15" s="594">
        <v>37705.1186440678</v>
      </c>
      <c r="H15" s="44">
        <f>F15*G15</f>
        <v>113115.3559322034</v>
      </c>
      <c r="I15" s="239">
        <v>500</v>
      </c>
      <c r="J15" s="239">
        <f>I15*F15</f>
        <v>1500</v>
      </c>
      <c r="K15" s="58"/>
      <c r="L15" s="58"/>
      <c r="M15" s="291">
        <f>H15+J15+L15</f>
        <v>114615.3559322034</v>
      </c>
      <c r="N15" s="621"/>
      <c r="O15" s="618" t="s">
        <v>371</v>
      </c>
      <c r="P15" s="620"/>
      <c r="Q15" s="620"/>
    </row>
    <row r="16" spans="1:15" s="13" customFormat="1" ht="15.75" customHeight="1">
      <c r="A16" s="104"/>
      <c r="B16" s="51"/>
      <c r="C16" s="16" t="s">
        <v>181</v>
      </c>
      <c r="D16" s="5" t="s">
        <v>0</v>
      </c>
      <c r="E16" s="32"/>
      <c r="F16" s="44">
        <v>1</v>
      </c>
      <c r="G16" s="594">
        <v>6831</v>
      </c>
      <c r="H16" s="44">
        <f>F16*G16</f>
        <v>6831</v>
      </c>
      <c r="I16" s="58">
        <v>900</v>
      </c>
      <c r="J16" s="58">
        <f aca="true" t="shared" si="0" ref="J16:J37">I16*F16</f>
        <v>900</v>
      </c>
      <c r="K16" s="58"/>
      <c r="L16" s="58"/>
      <c r="M16" s="291">
        <f aca="true" t="shared" si="1" ref="M16:M37">H16+J16+L16</f>
        <v>7731</v>
      </c>
      <c r="O16" s="618" t="s">
        <v>367</v>
      </c>
    </row>
    <row r="17" spans="1:15" s="13" customFormat="1" ht="15.75" customHeight="1">
      <c r="A17" s="104"/>
      <c r="B17" s="51"/>
      <c r="C17" s="381" t="s">
        <v>182</v>
      </c>
      <c r="D17" s="375" t="s">
        <v>36</v>
      </c>
      <c r="E17" s="32"/>
      <c r="F17" s="382">
        <v>14</v>
      </c>
      <c r="G17" s="594">
        <v>86.4</v>
      </c>
      <c r="H17" s="44">
        <f aca="true" t="shared" si="2" ref="H17:H37">F17*G17</f>
        <v>1209.6000000000001</v>
      </c>
      <c r="I17" s="58">
        <f>G17*0.2</f>
        <v>17.28</v>
      </c>
      <c r="J17" s="58">
        <f t="shared" si="0"/>
        <v>241.92000000000002</v>
      </c>
      <c r="K17" s="58"/>
      <c r="L17" s="58"/>
      <c r="M17" s="291">
        <f t="shared" si="1"/>
        <v>1451.5200000000002</v>
      </c>
      <c r="O17" s="618" t="s">
        <v>367</v>
      </c>
    </row>
    <row r="18" spans="1:15" s="13" customFormat="1" ht="15.75" customHeight="1">
      <c r="A18" s="104"/>
      <c r="B18" s="51"/>
      <c r="C18" s="381" t="s">
        <v>183</v>
      </c>
      <c r="D18" s="375" t="s">
        <v>36</v>
      </c>
      <c r="E18" s="32"/>
      <c r="F18" s="382">
        <v>2</v>
      </c>
      <c r="G18" s="594">
        <v>22.740000000000002</v>
      </c>
      <c r="H18" s="44">
        <f t="shared" si="2"/>
        <v>45.480000000000004</v>
      </c>
      <c r="I18" s="58">
        <f aca="true" t="shared" si="3" ref="I18:I36">G18*0.2</f>
        <v>4.548000000000001</v>
      </c>
      <c r="J18" s="58">
        <f t="shared" si="0"/>
        <v>9.096000000000002</v>
      </c>
      <c r="K18" s="58"/>
      <c r="L18" s="58"/>
      <c r="M18" s="291">
        <f t="shared" si="1"/>
        <v>54.57600000000001</v>
      </c>
      <c r="O18" s="618" t="s">
        <v>367</v>
      </c>
    </row>
    <row r="19" spans="1:15" s="13" customFormat="1" ht="15.75" customHeight="1">
      <c r="A19" s="104"/>
      <c r="B19" s="51"/>
      <c r="C19" s="381" t="s">
        <v>184</v>
      </c>
      <c r="D19" s="375" t="s">
        <v>36</v>
      </c>
      <c r="E19" s="32"/>
      <c r="F19" s="382">
        <v>20</v>
      </c>
      <c r="G19" s="594">
        <v>60.63</v>
      </c>
      <c r="H19" s="44">
        <f t="shared" si="2"/>
        <v>1212.6000000000001</v>
      </c>
      <c r="I19" s="58">
        <f t="shared" si="3"/>
        <v>12.126000000000001</v>
      </c>
      <c r="J19" s="58">
        <f t="shared" si="0"/>
        <v>242.52000000000004</v>
      </c>
      <c r="K19" s="58"/>
      <c r="L19" s="58"/>
      <c r="M19" s="291">
        <f t="shared" si="1"/>
        <v>1455.1200000000001</v>
      </c>
      <c r="O19" s="618" t="s">
        <v>367</v>
      </c>
    </row>
    <row r="20" spans="1:15" s="13" customFormat="1" ht="15.75" customHeight="1">
      <c r="A20" s="104"/>
      <c r="B20" s="51"/>
      <c r="C20" s="381" t="s">
        <v>185</v>
      </c>
      <c r="D20" s="375" t="s">
        <v>36</v>
      </c>
      <c r="E20" s="32"/>
      <c r="F20" s="382">
        <v>10</v>
      </c>
      <c r="G20" s="594">
        <v>60</v>
      </c>
      <c r="H20" s="44">
        <f t="shared" si="2"/>
        <v>600</v>
      </c>
      <c r="I20" s="58">
        <f t="shared" si="3"/>
        <v>12</v>
      </c>
      <c r="J20" s="58">
        <f t="shared" si="0"/>
        <v>120</v>
      </c>
      <c r="K20" s="58"/>
      <c r="L20" s="58"/>
      <c r="M20" s="291">
        <f t="shared" si="1"/>
        <v>720</v>
      </c>
      <c r="O20" s="618" t="s">
        <v>367</v>
      </c>
    </row>
    <row r="21" spans="1:15" s="13" customFormat="1" ht="15.75" customHeight="1">
      <c r="A21" s="104"/>
      <c r="B21" s="51"/>
      <c r="C21" s="381" t="s">
        <v>186</v>
      </c>
      <c r="D21" s="375" t="s">
        <v>36</v>
      </c>
      <c r="E21" s="32"/>
      <c r="F21" s="382">
        <v>2</v>
      </c>
      <c r="G21" s="594">
        <v>63.150000000000006</v>
      </c>
      <c r="H21" s="44">
        <f t="shared" si="2"/>
        <v>126.30000000000001</v>
      </c>
      <c r="I21" s="58">
        <f t="shared" si="3"/>
        <v>12.630000000000003</v>
      </c>
      <c r="J21" s="58">
        <f t="shared" si="0"/>
        <v>25.260000000000005</v>
      </c>
      <c r="K21" s="58"/>
      <c r="L21" s="58"/>
      <c r="M21" s="291">
        <f t="shared" si="1"/>
        <v>151.56</v>
      </c>
      <c r="O21" s="618" t="s">
        <v>367</v>
      </c>
    </row>
    <row r="22" spans="1:15" s="13" customFormat="1" ht="15.75" customHeight="1">
      <c r="A22" s="104"/>
      <c r="B22" s="51"/>
      <c r="C22" s="381" t="s">
        <v>187</v>
      </c>
      <c r="D22" s="375" t="s">
        <v>76</v>
      </c>
      <c r="E22" s="32"/>
      <c r="F22" s="382">
        <v>65</v>
      </c>
      <c r="G22" s="594">
        <v>31.98</v>
      </c>
      <c r="H22" s="44">
        <f t="shared" si="2"/>
        <v>2078.7</v>
      </c>
      <c r="I22" s="58">
        <f t="shared" si="3"/>
        <v>6.396000000000001</v>
      </c>
      <c r="J22" s="58">
        <f t="shared" si="0"/>
        <v>415.74000000000007</v>
      </c>
      <c r="K22" s="58"/>
      <c r="L22" s="58"/>
      <c r="M22" s="291">
        <f t="shared" si="1"/>
        <v>2494.44</v>
      </c>
      <c r="O22" s="618" t="s">
        <v>367</v>
      </c>
    </row>
    <row r="23" spans="1:15" s="13" customFormat="1" ht="15.75" customHeight="1">
      <c r="A23" s="104"/>
      <c r="B23" s="51"/>
      <c r="C23" s="381" t="s">
        <v>188</v>
      </c>
      <c r="D23" s="375" t="s">
        <v>36</v>
      </c>
      <c r="E23" s="32"/>
      <c r="F23" s="382">
        <v>6</v>
      </c>
      <c r="G23" s="594">
        <v>556.86</v>
      </c>
      <c r="H23" s="44">
        <f t="shared" si="2"/>
        <v>3341.16</v>
      </c>
      <c r="I23" s="58">
        <f t="shared" si="3"/>
        <v>111.37200000000001</v>
      </c>
      <c r="J23" s="58">
        <f t="shared" si="0"/>
        <v>668.2320000000001</v>
      </c>
      <c r="K23" s="58"/>
      <c r="L23" s="58"/>
      <c r="M23" s="291">
        <f t="shared" si="1"/>
        <v>4009.392</v>
      </c>
      <c r="O23" s="618" t="s">
        <v>367</v>
      </c>
    </row>
    <row r="24" spans="1:15" s="13" customFormat="1" ht="15.75" customHeight="1">
      <c r="A24" s="104"/>
      <c r="B24" s="51"/>
      <c r="C24" s="374" t="s">
        <v>189</v>
      </c>
      <c r="D24" s="375" t="s">
        <v>76</v>
      </c>
      <c r="E24" s="32"/>
      <c r="F24" s="382">
        <v>20</v>
      </c>
      <c r="G24" s="594">
        <v>10.620000000000001</v>
      </c>
      <c r="H24" s="44">
        <f t="shared" si="2"/>
        <v>212.40000000000003</v>
      </c>
      <c r="I24" s="58">
        <f t="shared" si="3"/>
        <v>2.124</v>
      </c>
      <c r="J24" s="58">
        <f t="shared" si="0"/>
        <v>42.480000000000004</v>
      </c>
      <c r="K24" s="58"/>
      <c r="L24" s="58"/>
      <c r="M24" s="291">
        <f t="shared" si="1"/>
        <v>254.88000000000005</v>
      </c>
      <c r="O24" s="618" t="s">
        <v>367</v>
      </c>
    </row>
    <row r="25" spans="1:15" s="13" customFormat="1" ht="15.75" customHeight="1">
      <c r="A25" s="104"/>
      <c r="B25" s="51"/>
      <c r="C25" s="374" t="s">
        <v>190</v>
      </c>
      <c r="D25" s="375" t="s">
        <v>36</v>
      </c>
      <c r="E25" s="32"/>
      <c r="F25" s="382">
        <v>6</v>
      </c>
      <c r="G25" s="594">
        <v>22.740000000000002</v>
      </c>
      <c r="H25" s="44">
        <f t="shared" si="2"/>
        <v>136.44</v>
      </c>
      <c r="I25" s="58">
        <f t="shared" si="3"/>
        <v>4.548000000000001</v>
      </c>
      <c r="J25" s="58">
        <f t="shared" si="0"/>
        <v>27.288000000000004</v>
      </c>
      <c r="K25" s="58"/>
      <c r="L25" s="58"/>
      <c r="M25" s="291">
        <f t="shared" si="1"/>
        <v>163.728</v>
      </c>
      <c r="O25" s="618" t="s">
        <v>367</v>
      </c>
    </row>
    <row r="26" spans="1:15" s="13" customFormat="1" ht="15.75" customHeight="1">
      <c r="A26" s="104"/>
      <c r="B26" s="51"/>
      <c r="C26" s="381" t="s">
        <v>191</v>
      </c>
      <c r="D26" s="375" t="s">
        <v>36</v>
      </c>
      <c r="E26" s="32"/>
      <c r="F26" s="382">
        <v>20</v>
      </c>
      <c r="G26" s="594">
        <v>10.89</v>
      </c>
      <c r="H26" s="44">
        <f t="shared" si="2"/>
        <v>217.8</v>
      </c>
      <c r="I26" s="58">
        <f t="shared" si="3"/>
        <v>2.1780000000000004</v>
      </c>
      <c r="J26" s="58">
        <f t="shared" si="0"/>
        <v>43.56000000000001</v>
      </c>
      <c r="K26" s="58"/>
      <c r="L26" s="58"/>
      <c r="M26" s="291">
        <f t="shared" si="1"/>
        <v>261.36</v>
      </c>
      <c r="O26" s="618" t="s">
        <v>367</v>
      </c>
    </row>
    <row r="27" spans="1:15" s="13" customFormat="1" ht="15.75" customHeight="1">
      <c r="A27" s="104"/>
      <c r="B27" s="51"/>
      <c r="C27" s="374" t="s">
        <v>192</v>
      </c>
      <c r="D27" s="375" t="s">
        <v>36</v>
      </c>
      <c r="E27" s="32"/>
      <c r="F27" s="382">
        <v>4</v>
      </c>
      <c r="G27" s="594">
        <v>485.37</v>
      </c>
      <c r="H27" s="44">
        <f t="shared" si="2"/>
        <v>1941.48</v>
      </c>
      <c r="I27" s="58">
        <f t="shared" si="3"/>
        <v>97.07400000000001</v>
      </c>
      <c r="J27" s="58">
        <f t="shared" si="0"/>
        <v>388.29600000000005</v>
      </c>
      <c r="K27" s="58"/>
      <c r="L27" s="58"/>
      <c r="M27" s="291">
        <f t="shared" si="1"/>
        <v>2329.776</v>
      </c>
      <c r="O27" s="618" t="s">
        <v>367</v>
      </c>
    </row>
    <row r="28" spans="1:15" s="13" customFormat="1" ht="15.75" customHeight="1">
      <c r="A28" s="104"/>
      <c r="B28" s="51"/>
      <c r="C28" s="374" t="s">
        <v>193</v>
      </c>
      <c r="D28" s="375" t="s">
        <v>36</v>
      </c>
      <c r="E28" s="32"/>
      <c r="F28" s="382">
        <v>6</v>
      </c>
      <c r="G28" s="594">
        <v>532.08</v>
      </c>
      <c r="H28" s="44">
        <f t="shared" si="2"/>
        <v>3192.4800000000005</v>
      </c>
      <c r="I28" s="58">
        <f t="shared" si="3"/>
        <v>106.41600000000001</v>
      </c>
      <c r="J28" s="58">
        <f t="shared" si="0"/>
        <v>638.4960000000001</v>
      </c>
      <c r="K28" s="58"/>
      <c r="L28" s="58"/>
      <c r="M28" s="291">
        <f t="shared" si="1"/>
        <v>3830.9760000000006</v>
      </c>
      <c r="O28" s="618" t="s">
        <v>367</v>
      </c>
    </row>
    <row r="29" spans="1:15" s="13" customFormat="1" ht="15.75" customHeight="1">
      <c r="A29" s="104"/>
      <c r="B29" s="51"/>
      <c r="C29" s="374" t="s">
        <v>194</v>
      </c>
      <c r="D29" s="375" t="s">
        <v>36</v>
      </c>
      <c r="E29" s="32"/>
      <c r="F29" s="382">
        <v>12</v>
      </c>
      <c r="G29" s="594">
        <v>316.32</v>
      </c>
      <c r="H29" s="44">
        <f t="shared" si="2"/>
        <v>3795.84</v>
      </c>
      <c r="I29" s="58">
        <f t="shared" si="3"/>
        <v>63.264</v>
      </c>
      <c r="J29" s="58">
        <f t="shared" si="0"/>
        <v>759.168</v>
      </c>
      <c r="K29" s="58"/>
      <c r="L29" s="58"/>
      <c r="M29" s="291">
        <f t="shared" si="1"/>
        <v>4555.008</v>
      </c>
      <c r="O29" s="618" t="s">
        <v>367</v>
      </c>
    </row>
    <row r="30" spans="1:15" s="13" customFormat="1" ht="15.75" customHeight="1">
      <c r="A30" s="104"/>
      <c r="B30" s="51"/>
      <c r="C30" s="374" t="s">
        <v>195</v>
      </c>
      <c r="D30" s="375" t="s">
        <v>36</v>
      </c>
      <c r="E30" s="32"/>
      <c r="F30" s="382">
        <v>3</v>
      </c>
      <c r="G30" s="594">
        <v>2330.16</v>
      </c>
      <c r="H30" s="44">
        <f t="shared" si="2"/>
        <v>6990.48</v>
      </c>
      <c r="I30" s="58">
        <f t="shared" si="3"/>
        <v>466.032</v>
      </c>
      <c r="J30" s="58">
        <f t="shared" si="0"/>
        <v>1398.096</v>
      </c>
      <c r="K30" s="58"/>
      <c r="L30" s="58"/>
      <c r="M30" s="291">
        <f t="shared" si="1"/>
        <v>8388.576</v>
      </c>
      <c r="O30" s="618" t="s">
        <v>367</v>
      </c>
    </row>
    <row r="31" spans="1:15" s="13" customFormat="1" ht="15.75" customHeight="1">
      <c r="A31" s="104"/>
      <c r="B31" s="51"/>
      <c r="C31" s="374" t="s">
        <v>196</v>
      </c>
      <c r="D31" s="375" t="s">
        <v>36</v>
      </c>
      <c r="E31" s="32"/>
      <c r="F31" s="382">
        <v>12</v>
      </c>
      <c r="G31" s="594">
        <v>470.43</v>
      </c>
      <c r="H31" s="44">
        <f t="shared" si="2"/>
        <v>5645.16</v>
      </c>
      <c r="I31" s="58">
        <f t="shared" si="3"/>
        <v>94.08600000000001</v>
      </c>
      <c r="J31" s="58">
        <f t="shared" si="0"/>
        <v>1129.0320000000002</v>
      </c>
      <c r="K31" s="58"/>
      <c r="L31" s="58"/>
      <c r="M31" s="291">
        <f t="shared" si="1"/>
        <v>6774.192</v>
      </c>
      <c r="O31" s="618" t="s">
        <v>367</v>
      </c>
    </row>
    <row r="32" spans="1:15" s="13" customFormat="1" ht="15.75" customHeight="1">
      <c r="A32" s="104"/>
      <c r="B32" s="51"/>
      <c r="C32" s="374" t="s">
        <v>197</v>
      </c>
      <c r="D32" s="375" t="s">
        <v>76</v>
      </c>
      <c r="E32" s="32"/>
      <c r="F32" s="382">
        <v>35</v>
      </c>
      <c r="G32" s="594">
        <v>108.78</v>
      </c>
      <c r="H32" s="44">
        <f t="shared" si="2"/>
        <v>3807.3</v>
      </c>
      <c r="I32" s="58">
        <f t="shared" si="3"/>
        <v>21.756</v>
      </c>
      <c r="J32" s="58">
        <f t="shared" si="0"/>
        <v>761.46</v>
      </c>
      <c r="K32" s="58"/>
      <c r="L32" s="58"/>
      <c r="M32" s="291">
        <f t="shared" si="1"/>
        <v>4568.76</v>
      </c>
      <c r="O32" s="618" t="s">
        <v>367</v>
      </c>
    </row>
    <row r="33" spans="1:15" s="13" customFormat="1" ht="13.5">
      <c r="A33" s="104"/>
      <c r="B33" s="51"/>
      <c r="C33" s="374" t="s">
        <v>198</v>
      </c>
      <c r="D33" s="375" t="s">
        <v>36</v>
      </c>
      <c r="E33" s="32"/>
      <c r="F33" s="382">
        <v>4</v>
      </c>
      <c r="G33" s="586">
        <v>138.63</v>
      </c>
      <c r="H33" s="44">
        <f t="shared" si="2"/>
        <v>554.52</v>
      </c>
      <c r="I33" s="58">
        <f t="shared" si="3"/>
        <v>27.726</v>
      </c>
      <c r="J33" s="58">
        <f t="shared" si="0"/>
        <v>110.904</v>
      </c>
      <c r="K33" s="58"/>
      <c r="L33" s="58"/>
      <c r="M33" s="291">
        <f t="shared" si="1"/>
        <v>665.424</v>
      </c>
      <c r="O33" s="618" t="s">
        <v>367</v>
      </c>
    </row>
    <row r="34" spans="1:15" s="13" customFormat="1" ht="13.5">
      <c r="A34" s="104"/>
      <c r="B34" s="182"/>
      <c r="C34" s="374" t="s">
        <v>199</v>
      </c>
      <c r="D34" s="375" t="s">
        <v>36</v>
      </c>
      <c r="E34" s="32"/>
      <c r="F34" s="382">
        <v>6</v>
      </c>
      <c r="G34" s="586">
        <v>38.46</v>
      </c>
      <c r="H34" s="44">
        <f t="shared" si="2"/>
        <v>230.76</v>
      </c>
      <c r="I34" s="58">
        <f t="shared" si="3"/>
        <v>7.692</v>
      </c>
      <c r="J34" s="58">
        <f t="shared" si="0"/>
        <v>46.152</v>
      </c>
      <c r="K34" s="58"/>
      <c r="L34" s="58"/>
      <c r="M34" s="291">
        <f t="shared" si="1"/>
        <v>276.912</v>
      </c>
      <c r="O34" s="618" t="s">
        <v>367</v>
      </c>
    </row>
    <row r="35" spans="1:15" s="13" customFormat="1" ht="13.5">
      <c r="A35" s="104"/>
      <c r="B35" s="182"/>
      <c r="C35" s="374" t="s">
        <v>200</v>
      </c>
      <c r="D35" s="375" t="s">
        <v>76</v>
      </c>
      <c r="E35" s="32"/>
      <c r="F35" s="382">
        <v>30</v>
      </c>
      <c r="G35" s="586">
        <v>115</v>
      </c>
      <c r="H35" s="44">
        <f t="shared" si="2"/>
        <v>3450</v>
      </c>
      <c r="I35" s="58">
        <f t="shared" si="3"/>
        <v>23</v>
      </c>
      <c r="J35" s="58">
        <f t="shared" si="0"/>
        <v>690</v>
      </c>
      <c r="K35" s="58"/>
      <c r="L35" s="58"/>
      <c r="M35" s="291">
        <f t="shared" si="1"/>
        <v>4140</v>
      </c>
      <c r="O35" s="618" t="s">
        <v>367</v>
      </c>
    </row>
    <row r="36" spans="1:15" s="13" customFormat="1" ht="13.5">
      <c r="A36" s="104"/>
      <c r="B36" s="182"/>
      <c r="C36" s="374" t="s">
        <v>201</v>
      </c>
      <c r="D36" s="375" t="s">
        <v>36</v>
      </c>
      <c r="E36" s="32"/>
      <c r="F36" s="382">
        <v>8</v>
      </c>
      <c r="G36" s="586">
        <v>84</v>
      </c>
      <c r="H36" s="44">
        <f t="shared" si="2"/>
        <v>672</v>
      </c>
      <c r="I36" s="58">
        <f t="shared" si="3"/>
        <v>16.8</v>
      </c>
      <c r="J36" s="58">
        <f t="shared" si="0"/>
        <v>134.4</v>
      </c>
      <c r="K36" s="58"/>
      <c r="L36" s="58"/>
      <c r="M36" s="291">
        <f t="shared" si="1"/>
        <v>806.4</v>
      </c>
      <c r="O36" s="618" t="s">
        <v>367</v>
      </c>
    </row>
    <row r="37" spans="1:15" s="13" customFormat="1" ht="14.25" thickBot="1">
      <c r="A37" s="112"/>
      <c r="B37" s="60"/>
      <c r="C37" s="414" t="s">
        <v>202</v>
      </c>
      <c r="D37" s="415" t="s">
        <v>203</v>
      </c>
      <c r="E37" s="21"/>
      <c r="F37" s="416">
        <v>1</v>
      </c>
      <c r="G37" s="589">
        <v>2000</v>
      </c>
      <c r="H37" s="50">
        <f t="shared" si="2"/>
        <v>2000</v>
      </c>
      <c r="I37" s="58">
        <f>G37*0.5</f>
        <v>1000</v>
      </c>
      <c r="J37" s="58">
        <f t="shared" si="0"/>
        <v>1000</v>
      </c>
      <c r="K37" s="50"/>
      <c r="L37" s="50"/>
      <c r="M37" s="321">
        <f t="shared" si="1"/>
        <v>3000</v>
      </c>
      <c r="O37" s="618" t="s">
        <v>367</v>
      </c>
    </row>
    <row r="38" spans="1:13" s="13" customFormat="1" ht="13.5">
      <c r="A38" s="221">
        <v>4</v>
      </c>
      <c r="B38" s="247" t="s">
        <v>70</v>
      </c>
      <c r="C38" s="390" t="s">
        <v>204</v>
      </c>
      <c r="D38" s="223" t="s">
        <v>36</v>
      </c>
      <c r="E38" s="223"/>
      <c r="F38" s="135">
        <v>6</v>
      </c>
      <c r="G38" s="101"/>
      <c r="H38" s="249"/>
      <c r="I38" s="101"/>
      <c r="J38" s="101"/>
      <c r="K38" s="101"/>
      <c r="L38" s="101"/>
      <c r="M38" s="103"/>
    </row>
    <row r="39" spans="1:13" s="13" customFormat="1" ht="13.5">
      <c r="A39" s="104"/>
      <c r="B39" s="182"/>
      <c r="C39" s="16" t="s">
        <v>44</v>
      </c>
      <c r="D39" s="32" t="s">
        <v>25</v>
      </c>
      <c r="E39" s="32">
        <v>3.8</v>
      </c>
      <c r="F39" s="44">
        <f>F38*E39</f>
        <v>22.799999999999997</v>
      </c>
      <c r="G39" s="58"/>
      <c r="H39" s="193"/>
      <c r="I39" s="586"/>
      <c r="J39" s="58">
        <f>F39*I39</f>
        <v>0</v>
      </c>
      <c r="K39" s="58"/>
      <c r="L39" s="58"/>
      <c r="M39" s="105">
        <f>H39+J39+L39</f>
        <v>0</v>
      </c>
    </row>
    <row r="40" spans="1:13" s="13" customFormat="1" ht="13.5">
      <c r="A40" s="104"/>
      <c r="B40" s="182"/>
      <c r="C40" s="16" t="s">
        <v>26</v>
      </c>
      <c r="D40" s="3" t="s">
        <v>3</v>
      </c>
      <c r="E40" s="32">
        <v>0.22</v>
      </c>
      <c r="F40" s="44">
        <f>F38*E40</f>
        <v>1.32</v>
      </c>
      <c r="G40" s="58"/>
      <c r="H40" s="58"/>
      <c r="I40" s="58"/>
      <c r="J40" s="58"/>
      <c r="K40" s="586"/>
      <c r="L40" s="58">
        <f>F40*K40</f>
        <v>0</v>
      </c>
      <c r="M40" s="105">
        <f>H40+J40+L40</f>
        <v>0</v>
      </c>
    </row>
    <row r="41" spans="1:13" s="13" customFormat="1" ht="13.5">
      <c r="A41" s="104"/>
      <c r="B41" s="182"/>
      <c r="C41" s="189" t="s">
        <v>45</v>
      </c>
      <c r="D41" s="3"/>
      <c r="E41" s="32"/>
      <c r="F41" s="44"/>
      <c r="G41" s="58"/>
      <c r="H41" s="58"/>
      <c r="I41" s="58"/>
      <c r="J41" s="58"/>
      <c r="K41" s="58"/>
      <c r="L41" s="58"/>
      <c r="M41" s="105"/>
    </row>
    <row r="42" spans="1:13" s="13" customFormat="1" ht="13.5">
      <c r="A42" s="104"/>
      <c r="B42" s="182"/>
      <c r="C42" s="4" t="s">
        <v>205</v>
      </c>
      <c r="D42" s="3" t="s">
        <v>36</v>
      </c>
      <c r="E42" s="32">
        <v>1</v>
      </c>
      <c r="F42" s="44">
        <f>F38*E42</f>
        <v>6</v>
      </c>
      <c r="G42" s="586">
        <v>213.86</v>
      </c>
      <c r="H42" s="58">
        <f>F42*G42</f>
        <v>1283.16</v>
      </c>
      <c r="I42" s="58"/>
      <c r="J42" s="58"/>
      <c r="K42" s="58"/>
      <c r="L42" s="58"/>
      <c r="M42" s="105">
        <f>H42+J42+L42</f>
        <v>1283.16</v>
      </c>
    </row>
    <row r="43" spans="1:13" s="13" customFormat="1" ht="14.25" thickBot="1">
      <c r="A43" s="106"/>
      <c r="B43" s="307"/>
      <c r="C43" s="107" t="s">
        <v>46</v>
      </c>
      <c r="D43" s="108" t="s">
        <v>3</v>
      </c>
      <c r="E43" s="251">
        <v>5</v>
      </c>
      <c r="F43" s="116">
        <f>F38*E43</f>
        <v>30</v>
      </c>
      <c r="G43" s="591">
        <v>5</v>
      </c>
      <c r="H43" s="109">
        <f>F43*G43</f>
        <v>150</v>
      </c>
      <c r="I43" s="109"/>
      <c r="J43" s="109"/>
      <c r="K43" s="109"/>
      <c r="L43" s="109"/>
      <c r="M43" s="110">
        <f>H43+J43+L43</f>
        <v>150</v>
      </c>
    </row>
    <row r="44" spans="1:13" s="13" customFormat="1" ht="40.5">
      <c r="A44" s="221">
        <v>5</v>
      </c>
      <c r="B44" s="247" t="s">
        <v>70</v>
      </c>
      <c r="C44" s="390" t="s">
        <v>206</v>
      </c>
      <c r="D44" s="223" t="s">
        <v>36</v>
      </c>
      <c r="E44" s="223"/>
      <c r="F44" s="135">
        <v>3</v>
      </c>
      <c r="G44" s="101"/>
      <c r="H44" s="249"/>
      <c r="I44" s="101"/>
      <c r="J44" s="101"/>
      <c r="K44" s="101"/>
      <c r="L44" s="101"/>
      <c r="M44" s="103"/>
    </row>
    <row r="45" spans="1:13" s="13" customFormat="1" ht="13.5">
      <c r="A45" s="104"/>
      <c r="B45" s="182"/>
      <c r="C45" s="16" t="s">
        <v>44</v>
      </c>
      <c r="D45" s="32" t="s">
        <v>25</v>
      </c>
      <c r="E45" s="32">
        <v>3.8</v>
      </c>
      <c r="F45" s="44">
        <f>F44*E45</f>
        <v>11.399999999999999</v>
      </c>
      <c r="G45" s="58"/>
      <c r="H45" s="193"/>
      <c r="I45" s="586"/>
      <c r="J45" s="58">
        <f>F45*I45</f>
        <v>0</v>
      </c>
      <c r="K45" s="58"/>
      <c r="L45" s="58"/>
      <c r="M45" s="105">
        <f>H45+J45+L45</f>
        <v>0</v>
      </c>
    </row>
    <row r="46" spans="1:13" s="13" customFormat="1" ht="13.5">
      <c r="A46" s="104"/>
      <c r="B46" s="182"/>
      <c r="C46" s="16" t="s">
        <v>26</v>
      </c>
      <c r="D46" s="3" t="s">
        <v>3</v>
      </c>
      <c r="E46" s="32">
        <v>0.22</v>
      </c>
      <c r="F46" s="44">
        <f>F44*E46</f>
        <v>0.66</v>
      </c>
      <c r="G46" s="58"/>
      <c r="H46" s="58"/>
      <c r="I46" s="58"/>
      <c r="J46" s="58"/>
      <c r="K46" s="586"/>
      <c r="L46" s="58">
        <f>F46*K46</f>
        <v>0</v>
      </c>
      <c r="M46" s="105">
        <f>H46+J46+L46</f>
        <v>0</v>
      </c>
    </row>
    <row r="47" spans="1:13" s="13" customFormat="1" ht="13.5">
      <c r="A47" s="104"/>
      <c r="B47" s="182"/>
      <c r="C47" s="189" t="s">
        <v>45</v>
      </c>
      <c r="D47" s="3"/>
      <c r="E47" s="32"/>
      <c r="F47" s="44"/>
      <c r="G47" s="58"/>
      <c r="H47" s="58"/>
      <c r="I47" s="58"/>
      <c r="J47" s="58"/>
      <c r="K47" s="58"/>
      <c r="L47" s="58"/>
      <c r="M47" s="105"/>
    </row>
    <row r="48" spans="1:15" s="13" customFormat="1" ht="13.5">
      <c r="A48" s="104"/>
      <c r="B48" s="182"/>
      <c r="C48" s="4" t="s">
        <v>207</v>
      </c>
      <c r="D48" s="3" t="s">
        <v>36</v>
      </c>
      <c r="E48" s="32">
        <v>1</v>
      </c>
      <c r="F48" s="44">
        <f>F44*E48</f>
        <v>3</v>
      </c>
      <c r="G48" s="586">
        <v>2189.83</v>
      </c>
      <c r="H48" s="58">
        <f>F48*G48</f>
        <v>6569.49</v>
      </c>
      <c r="I48" s="58"/>
      <c r="J48" s="58"/>
      <c r="K48" s="58"/>
      <c r="L48" s="58"/>
      <c r="M48" s="105">
        <f>H48+J48+L48</f>
        <v>6569.49</v>
      </c>
      <c r="O48" s="617"/>
    </row>
    <row r="49" spans="1:13" s="13" customFormat="1" ht="14.25" thickBot="1">
      <c r="A49" s="106"/>
      <c r="B49" s="307"/>
      <c r="C49" s="107" t="s">
        <v>46</v>
      </c>
      <c r="D49" s="108" t="s">
        <v>3</v>
      </c>
      <c r="E49" s="251">
        <v>5</v>
      </c>
      <c r="F49" s="116">
        <f>F44*E49</f>
        <v>15</v>
      </c>
      <c r="G49" s="591">
        <v>30</v>
      </c>
      <c r="H49" s="109">
        <f>F49*G49</f>
        <v>450</v>
      </c>
      <c r="I49" s="109"/>
      <c r="J49" s="109"/>
      <c r="K49" s="109"/>
      <c r="L49" s="109"/>
      <c r="M49" s="110">
        <f>H49+J49+L49</f>
        <v>450</v>
      </c>
    </row>
    <row r="50" spans="1:15" s="13" customFormat="1" ht="67.5">
      <c r="A50" s="317">
        <v>6</v>
      </c>
      <c r="B50" s="30" t="s">
        <v>70</v>
      </c>
      <c r="C50" s="389" t="s">
        <v>208</v>
      </c>
      <c r="D50" s="36" t="s">
        <v>36</v>
      </c>
      <c r="E50" s="36"/>
      <c r="F50" s="155">
        <v>1</v>
      </c>
      <c r="G50" s="45"/>
      <c r="H50" s="62"/>
      <c r="I50" s="45"/>
      <c r="J50" s="45"/>
      <c r="K50" s="45"/>
      <c r="L50" s="45"/>
      <c r="M50" s="130"/>
      <c r="O50" s="618" t="s">
        <v>368</v>
      </c>
    </row>
    <row r="51" spans="1:13" s="13" customFormat="1" ht="13.5">
      <c r="A51" s="104"/>
      <c r="B51" s="182"/>
      <c r="C51" s="16" t="s">
        <v>44</v>
      </c>
      <c r="D51" s="32" t="s">
        <v>25</v>
      </c>
      <c r="E51" s="32">
        <v>3.8</v>
      </c>
      <c r="F51" s="44">
        <f>F50*E51</f>
        <v>3.8</v>
      </c>
      <c r="G51" s="58"/>
      <c r="H51" s="193"/>
      <c r="I51" s="586"/>
      <c r="J51" s="58">
        <f>F51*I51</f>
        <v>0</v>
      </c>
      <c r="K51" s="58"/>
      <c r="L51" s="58"/>
      <c r="M51" s="105">
        <f>H51+J51+L51</f>
        <v>0</v>
      </c>
    </row>
    <row r="52" spans="1:13" s="13" customFormat="1" ht="13.5">
      <c r="A52" s="104"/>
      <c r="B52" s="182"/>
      <c r="C52" s="16" t="s">
        <v>26</v>
      </c>
      <c r="D52" s="3" t="s">
        <v>3</v>
      </c>
      <c r="E52" s="32">
        <v>0.22</v>
      </c>
      <c r="F52" s="44">
        <f>F50*E52</f>
        <v>0.22</v>
      </c>
      <c r="G52" s="58"/>
      <c r="H52" s="58"/>
      <c r="I52" s="58"/>
      <c r="J52" s="58"/>
      <c r="K52" s="586"/>
      <c r="L52" s="58">
        <f>F52*K52</f>
        <v>0</v>
      </c>
      <c r="M52" s="105">
        <f>H52+J52+L52</f>
        <v>0</v>
      </c>
    </row>
    <row r="53" spans="1:13" s="13" customFormat="1" ht="13.5">
      <c r="A53" s="104"/>
      <c r="B53" s="182"/>
      <c r="C53" s="189" t="s">
        <v>45</v>
      </c>
      <c r="D53" s="3"/>
      <c r="E53" s="32"/>
      <c r="F53" s="44"/>
      <c r="G53" s="58"/>
      <c r="H53" s="58"/>
      <c r="I53" s="58"/>
      <c r="J53" s="58"/>
      <c r="K53" s="58"/>
      <c r="L53" s="58"/>
      <c r="M53" s="105"/>
    </row>
    <row r="54" spans="1:13" s="13" customFormat="1" ht="40.5" customHeight="1">
      <c r="A54" s="104"/>
      <c r="B54" s="182"/>
      <c r="C54" s="4" t="s">
        <v>210</v>
      </c>
      <c r="D54" s="3" t="s">
        <v>36</v>
      </c>
      <c r="E54" s="32">
        <v>1</v>
      </c>
      <c r="F54" s="44">
        <f>F50*E54</f>
        <v>1</v>
      </c>
      <c r="G54" s="594">
        <v>3774.9661016949153</v>
      </c>
      <c r="H54" s="44">
        <f>F54*G54</f>
        <v>3774.9661016949153</v>
      </c>
      <c r="I54" s="58"/>
      <c r="J54" s="58"/>
      <c r="K54" s="58"/>
      <c r="L54" s="58"/>
      <c r="M54" s="105">
        <f>H54+J54+L54</f>
        <v>3774.9661016949153</v>
      </c>
    </row>
    <row r="55" spans="1:13" s="13" customFormat="1" ht="14.25" thickBot="1">
      <c r="A55" s="112"/>
      <c r="B55" s="60"/>
      <c r="C55" s="20" t="s">
        <v>46</v>
      </c>
      <c r="D55" s="18" t="s">
        <v>3</v>
      </c>
      <c r="E55" s="21">
        <v>5</v>
      </c>
      <c r="F55" s="41">
        <f>F50*E55</f>
        <v>5</v>
      </c>
      <c r="G55" s="589">
        <v>75</v>
      </c>
      <c r="H55" s="50">
        <f>F55*G55</f>
        <v>375</v>
      </c>
      <c r="I55" s="50"/>
      <c r="J55" s="50"/>
      <c r="K55" s="50"/>
      <c r="L55" s="50"/>
      <c r="M55" s="113">
        <f>H55+J55+L55</f>
        <v>375</v>
      </c>
    </row>
    <row r="56" spans="1:15" s="13" customFormat="1" ht="29.25">
      <c r="A56" s="221">
        <v>7</v>
      </c>
      <c r="B56" s="247" t="s">
        <v>68</v>
      </c>
      <c r="C56" s="390" t="s">
        <v>215</v>
      </c>
      <c r="D56" s="223" t="s">
        <v>36</v>
      </c>
      <c r="E56" s="223"/>
      <c r="F56" s="135">
        <v>1</v>
      </c>
      <c r="G56" s="101"/>
      <c r="H56" s="249"/>
      <c r="I56" s="101"/>
      <c r="J56" s="101"/>
      <c r="K56" s="101"/>
      <c r="L56" s="101"/>
      <c r="M56" s="103"/>
      <c r="O56" s="618" t="s">
        <v>368</v>
      </c>
    </row>
    <row r="57" spans="1:13" s="13" customFormat="1" ht="13.5">
      <c r="A57" s="104"/>
      <c r="B57" s="182"/>
      <c r="C57" s="16" t="s">
        <v>44</v>
      </c>
      <c r="D57" s="32" t="s">
        <v>25</v>
      </c>
      <c r="E57" s="32">
        <v>13.7</v>
      </c>
      <c r="F57" s="44">
        <f>F56*E57</f>
        <v>13.7</v>
      </c>
      <c r="G57" s="58"/>
      <c r="H57" s="193"/>
      <c r="I57" s="586"/>
      <c r="J57" s="58">
        <f>F57*I57</f>
        <v>0</v>
      </c>
      <c r="K57" s="58"/>
      <c r="L57" s="58"/>
      <c r="M57" s="105">
        <f>H57+J57+L57</f>
        <v>0</v>
      </c>
    </row>
    <row r="58" spans="1:13" s="13" customFormat="1" ht="13.5">
      <c r="A58" s="104"/>
      <c r="B58" s="182"/>
      <c r="C58" s="16" t="s">
        <v>26</v>
      </c>
      <c r="D58" s="3" t="s">
        <v>3</v>
      </c>
      <c r="E58" s="32">
        <v>1.3</v>
      </c>
      <c r="F58" s="44">
        <f>F56*E58</f>
        <v>1.3</v>
      </c>
      <c r="G58" s="58"/>
      <c r="H58" s="58"/>
      <c r="I58" s="58"/>
      <c r="J58" s="58"/>
      <c r="K58" s="586"/>
      <c r="L58" s="58">
        <f>F58*K58</f>
        <v>0</v>
      </c>
      <c r="M58" s="105">
        <f>H58+J58+L58</f>
        <v>0</v>
      </c>
    </row>
    <row r="59" spans="1:13" s="13" customFormat="1" ht="13.5">
      <c r="A59" s="104"/>
      <c r="B59" s="182"/>
      <c r="C59" s="189" t="s">
        <v>45</v>
      </c>
      <c r="D59" s="3"/>
      <c r="E59" s="32"/>
      <c r="F59" s="44"/>
      <c r="G59" s="58"/>
      <c r="H59" s="58"/>
      <c r="I59" s="58"/>
      <c r="J59" s="58"/>
      <c r="K59" s="58"/>
      <c r="L59" s="58"/>
      <c r="M59" s="105"/>
    </row>
    <row r="60" spans="1:13" s="13" customFormat="1" ht="13.5">
      <c r="A60" s="104"/>
      <c r="B60" s="182"/>
      <c r="C60" s="4" t="s">
        <v>209</v>
      </c>
      <c r="D60" s="3" t="s">
        <v>36</v>
      </c>
      <c r="E60" s="32">
        <v>1</v>
      </c>
      <c r="F60" s="44">
        <f>F56*E60</f>
        <v>1</v>
      </c>
      <c r="G60" s="586"/>
      <c r="H60" s="58">
        <f>F60*G60</f>
        <v>0</v>
      </c>
      <c r="I60" s="58"/>
      <c r="J60" s="58"/>
      <c r="K60" s="58"/>
      <c r="L60" s="58"/>
      <c r="M60" s="105">
        <f>H60+J60+L60</f>
        <v>0</v>
      </c>
    </row>
    <row r="61" spans="1:13" s="13" customFormat="1" ht="14.25" thickBot="1">
      <c r="A61" s="106"/>
      <c r="B61" s="307"/>
      <c r="C61" s="107" t="s">
        <v>46</v>
      </c>
      <c r="D61" s="108" t="s">
        <v>3</v>
      </c>
      <c r="E61" s="251">
        <v>3.24</v>
      </c>
      <c r="F61" s="116">
        <f>F56*E61</f>
        <v>3.24</v>
      </c>
      <c r="G61" s="591"/>
      <c r="H61" s="109">
        <f>F61*G61</f>
        <v>0</v>
      </c>
      <c r="I61" s="109"/>
      <c r="J61" s="109"/>
      <c r="K61" s="109"/>
      <c r="L61" s="109"/>
      <c r="M61" s="110">
        <f>H61+J61+L61</f>
        <v>0</v>
      </c>
    </row>
    <row r="62" spans="1:15" s="13" customFormat="1" ht="67.5">
      <c r="A62" s="317">
        <v>8</v>
      </c>
      <c r="B62" s="119" t="s">
        <v>69</v>
      </c>
      <c r="C62" s="389" t="s">
        <v>216</v>
      </c>
      <c r="D62" s="394" t="s">
        <v>36</v>
      </c>
      <c r="E62" s="395"/>
      <c r="F62" s="155">
        <v>1</v>
      </c>
      <c r="G62" s="392"/>
      <c r="H62" s="393"/>
      <c r="I62" s="393"/>
      <c r="J62" s="45"/>
      <c r="K62" s="45"/>
      <c r="L62" s="45"/>
      <c r="M62" s="130"/>
      <c r="O62" s="618" t="s">
        <v>368</v>
      </c>
    </row>
    <row r="63" spans="1:13" s="13" customFormat="1" ht="13.5">
      <c r="A63" s="104"/>
      <c r="B63" s="33"/>
      <c r="C63" s="16" t="s">
        <v>39</v>
      </c>
      <c r="D63" s="3" t="s">
        <v>36</v>
      </c>
      <c r="E63" s="32">
        <v>1</v>
      </c>
      <c r="F63" s="44">
        <f>F62*E63</f>
        <v>1</v>
      </c>
      <c r="G63" s="58"/>
      <c r="H63" s="193"/>
      <c r="I63" s="586"/>
      <c r="J63" s="58">
        <f>F63*I63</f>
        <v>0</v>
      </c>
      <c r="K63" s="58"/>
      <c r="L63" s="58"/>
      <c r="M63" s="105">
        <f>H63+J63+L63</f>
        <v>0</v>
      </c>
    </row>
    <row r="64" spans="1:13" s="13" customFormat="1" ht="13.5">
      <c r="A64" s="104"/>
      <c r="B64" s="33"/>
      <c r="C64" s="16" t="s">
        <v>26</v>
      </c>
      <c r="D64" s="3" t="s">
        <v>3</v>
      </c>
      <c r="E64" s="32">
        <v>13.3</v>
      </c>
      <c r="F64" s="44">
        <f>F62*E64</f>
        <v>13.3</v>
      </c>
      <c r="G64" s="58"/>
      <c r="H64" s="58"/>
      <c r="I64" s="58"/>
      <c r="J64" s="58"/>
      <c r="K64" s="586"/>
      <c r="L64" s="58">
        <f>F64*K64</f>
        <v>0</v>
      </c>
      <c r="M64" s="105">
        <f>H64+J64+L64</f>
        <v>0</v>
      </c>
    </row>
    <row r="65" spans="1:13" s="13" customFormat="1" ht="13.5">
      <c r="A65" s="104"/>
      <c r="B65" s="33"/>
      <c r="C65" s="189" t="s">
        <v>45</v>
      </c>
      <c r="D65" s="32"/>
      <c r="E65" s="32"/>
      <c r="F65" s="44"/>
      <c r="G65" s="58"/>
      <c r="H65" s="58"/>
      <c r="I65" s="58"/>
      <c r="J65" s="58"/>
      <c r="K65" s="58"/>
      <c r="L65" s="58"/>
      <c r="M65" s="105"/>
    </row>
    <row r="66" spans="1:17" s="13" customFormat="1" ht="45.75" customHeight="1">
      <c r="A66" s="104"/>
      <c r="B66" s="33"/>
      <c r="C66" s="16" t="s">
        <v>211</v>
      </c>
      <c r="D66" s="5" t="s">
        <v>0</v>
      </c>
      <c r="E66" s="32">
        <v>1</v>
      </c>
      <c r="F66" s="44">
        <f>F62*E66</f>
        <v>1</v>
      </c>
      <c r="G66" s="594">
        <v>34355.49</v>
      </c>
      <c r="H66" s="44">
        <f>F66*G66</f>
        <v>34355.49</v>
      </c>
      <c r="I66" s="44">
        <v>1000</v>
      </c>
      <c r="J66" s="44">
        <f>I66*F66</f>
        <v>1000</v>
      </c>
      <c r="K66" s="44"/>
      <c r="L66" s="44"/>
      <c r="M66" s="105">
        <f>H66+J66+L66</f>
        <v>35355.49</v>
      </c>
      <c r="P66" s="617"/>
      <c r="Q66" s="617"/>
    </row>
    <row r="67" spans="1:13" s="13" customFormat="1" ht="14.25" thickBot="1">
      <c r="A67" s="112"/>
      <c r="B67" s="212"/>
      <c r="C67" s="20" t="s">
        <v>46</v>
      </c>
      <c r="D67" s="18" t="s">
        <v>3</v>
      </c>
      <c r="E67" s="21">
        <v>1.58</v>
      </c>
      <c r="F67" s="41">
        <f>F62*E67</f>
        <v>1.58</v>
      </c>
      <c r="G67" s="589"/>
      <c r="H67" s="50">
        <f>F67*G67</f>
        <v>0</v>
      </c>
      <c r="I67" s="50"/>
      <c r="J67" s="50"/>
      <c r="K67" s="50"/>
      <c r="L67" s="50"/>
      <c r="M67" s="113">
        <f>H67+J67+L67</f>
        <v>0</v>
      </c>
    </row>
    <row r="68" spans="1:15" s="13" customFormat="1" ht="67.5">
      <c r="A68" s="221">
        <v>9</v>
      </c>
      <c r="B68" s="363" t="s">
        <v>69</v>
      </c>
      <c r="C68" s="390" t="s">
        <v>235</v>
      </c>
      <c r="D68" s="396" t="s">
        <v>36</v>
      </c>
      <c r="E68" s="386"/>
      <c r="F68" s="135">
        <v>2</v>
      </c>
      <c r="G68" s="387"/>
      <c r="H68" s="388"/>
      <c r="I68" s="388"/>
      <c r="J68" s="101"/>
      <c r="K68" s="101"/>
      <c r="L68" s="101"/>
      <c r="M68" s="103"/>
      <c r="O68" s="618" t="s">
        <v>368</v>
      </c>
    </row>
    <row r="69" spans="1:13" s="13" customFormat="1" ht="13.5">
      <c r="A69" s="104"/>
      <c r="B69" s="33"/>
      <c r="C69" s="16" t="s">
        <v>39</v>
      </c>
      <c r="D69" s="3" t="s">
        <v>36</v>
      </c>
      <c r="E69" s="32">
        <v>1</v>
      </c>
      <c r="F69" s="44">
        <f>F68*E69</f>
        <v>2</v>
      </c>
      <c r="G69" s="58"/>
      <c r="H69" s="193"/>
      <c r="I69" s="586"/>
      <c r="J69" s="58">
        <f>F69*I69</f>
        <v>0</v>
      </c>
      <c r="K69" s="58"/>
      <c r="L69" s="58"/>
      <c r="M69" s="105">
        <f>H69+J69+L69</f>
        <v>0</v>
      </c>
    </row>
    <row r="70" spans="1:13" s="13" customFormat="1" ht="13.5">
      <c r="A70" s="104"/>
      <c r="B70" s="33"/>
      <c r="C70" s="16" t="s">
        <v>26</v>
      </c>
      <c r="D70" s="3" t="s">
        <v>3</v>
      </c>
      <c r="E70" s="32">
        <v>13.3</v>
      </c>
      <c r="F70" s="44">
        <f>F68*E70</f>
        <v>26.6</v>
      </c>
      <c r="G70" s="58"/>
      <c r="H70" s="58"/>
      <c r="I70" s="58"/>
      <c r="J70" s="58"/>
      <c r="K70" s="586"/>
      <c r="L70" s="58">
        <f>F70*K70</f>
        <v>0</v>
      </c>
      <c r="M70" s="105">
        <f>H70+J70+L70</f>
        <v>0</v>
      </c>
    </row>
    <row r="71" spans="1:13" s="13" customFormat="1" ht="13.5">
      <c r="A71" s="104"/>
      <c r="B71" s="33"/>
      <c r="C71" s="189" t="s">
        <v>45</v>
      </c>
      <c r="D71" s="32"/>
      <c r="E71" s="32"/>
      <c r="F71" s="44"/>
      <c r="G71" s="58"/>
      <c r="H71" s="58"/>
      <c r="I71" s="58"/>
      <c r="J71" s="58"/>
      <c r="K71" s="58"/>
      <c r="L71" s="58"/>
      <c r="M71" s="105"/>
    </row>
    <row r="72" spans="1:13" s="13" customFormat="1" ht="45.75" customHeight="1">
      <c r="A72" s="104"/>
      <c r="B72" s="33"/>
      <c r="C72" s="16" t="s">
        <v>236</v>
      </c>
      <c r="D72" s="5" t="s">
        <v>0</v>
      </c>
      <c r="E72" s="32">
        <v>1</v>
      </c>
      <c r="F72" s="44">
        <f>F68*E72</f>
        <v>2</v>
      </c>
      <c r="G72" s="594">
        <v>49252.26000000001</v>
      </c>
      <c r="H72" s="44">
        <f>F72*G72</f>
        <v>98504.52000000002</v>
      </c>
      <c r="I72" s="44">
        <v>2000</v>
      </c>
      <c r="J72" s="44">
        <f>I72*F72</f>
        <v>4000</v>
      </c>
      <c r="K72" s="58"/>
      <c r="L72" s="58"/>
      <c r="M72" s="105">
        <f>H72+J72+L72</f>
        <v>102504.52000000002</v>
      </c>
    </row>
    <row r="73" spans="1:13" s="13" customFormat="1" ht="14.25" thickBot="1">
      <c r="A73" s="106"/>
      <c r="B73" s="281"/>
      <c r="C73" s="107" t="s">
        <v>46</v>
      </c>
      <c r="D73" s="108" t="s">
        <v>3</v>
      </c>
      <c r="E73" s="251">
        <v>1.58</v>
      </c>
      <c r="F73" s="116">
        <f>F68*E73</f>
        <v>3.16</v>
      </c>
      <c r="G73" s="591"/>
      <c r="H73" s="109">
        <f>F73*G73</f>
        <v>0</v>
      </c>
      <c r="I73" s="109"/>
      <c r="J73" s="109"/>
      <c r="K73" s="109"/>
      <c r="L73" s="109"/>
      <c r="M73" s="110">
        <f>H73+J73+L73</f>
        <v>0</v>
      </c>
    </row>
    <row r="74" spans="1:13" s="13" customFormat="1" ht="15.75">
      <c r="A74" s="317">
        <v>10</v>
      </c>
      <c r="B74" s="119" t="s">
        <v>69</v>
      </c>
      <c r="C74" s="389" t="s">
        <v>217</v>
      </c>
      <c r="D74" s="394" t="s">
        <v>36</v>
      </c>
      <c r="E74" s="395"/>
      <c r="F74" s="155">
        <v>1</v>
      </c>
      <c r="G74" s="392"/>
      <c r="H74" s="393"/>
      <c r="I74" s="393"/>
      <c r="J74" s="45"/>
      <c r="K74" s="45"/>
      <c r="L74" s="45"/>
      <c r="M74" s="130"/>
    </row>
    <row r="75" spans="1:13" s="13" customFormat="1" ht="13.5">
      <c r="A75" s="104"/>
      <c r="B75" s="33"/>
      <c r="C75" s="16" t="s">
        <v>39</v>
      </c>
      <c r="D75" s="3" t="s">
        <v>36</v>
      </c>
      <c r="E75" s="32">
        <v>1</v>
      </c>
      <c r="F75" s="44">
        <f>F74*E75</f>
        <v>1</v>
      </c>
      <c r="G75" s="58"/>
      <c r="H75" s="193"/>
      <c r="I75" s="586"/>
      <c r="J75" s="58">
        <f>F75*I75</f>
        <v>0</v>
      </c>
      <c r="K75" s="58"/>
      <c r="L75" s="58"/>
      <c r="M75" s="105">
        <f>H75+J75+L75</f>
        <v>0</v>
      </c>
    </row>
    <row r="76" spans="1:13" s="13" customFormat="1" ht="13.5">
      <c r="A76" s="104"/>
      <c r="B76" s="33"/>
      <c r="C76" s="16" t="s">
        <v>26</v>
      </c>
      <c r="D76" s="3" t="s">
        <v>3</v>
      </c>
      <c r="E76" s="32">
        <v>13.3</v>
      </c>
      <c r="F76" s="44">
        <f>F74*E76</f>
        <v>13.3</v>
      </c>
      <c r="G76" s="58"/>
      <c r="H76" s="58"/>
      <c r="I76" s="58"/>
      <c r="J76" s="58"/>
      <c r="K76" s="586"/>
      <c r="L76" s="58">
        <f>F76*K76</f>
        <v>0</v>
      </c>
      <c r="M76" s="105">
        <f>H76+J76+L76</f>
        <v>0</v>
      </c>
    </row>
    <row r="77" spans="1:13" s="13" customFormat="1" ht="13.5">
      <c r="A77" s="104"/>
      <c r="B77" s="33"/>
      <c r="C77" s="189" t="s">
        <v>45</v>
      </c>
      <c r="D77" s="32"/>
      <c r="E77" s="32"/>
      <c r="F77" s="44"/>
      <c r="G77" s="58"/>
      <c r="H77" s="58"/>
      <c r="I77" s="58"/>
      <c r="J77" s="58"/>
      <c r="K77" s="58"/>
      <c r="L77" s="58"/>
      <c r="M77" s="105"/>
    </row>
    <row r="78" spans="1:13" s="13" customFormat="1" ht="13.5">
      <c r="A78" s="104"/>
      <c r="B78" s="33"/>
      <c r="C78" s="16" t="s">
        <v>213</v>
      </c>
      <c r="D78" s="5" t="s">
        <v>0</v>
      </c>
      <c r="E78" s="32">
        <v>1</v>
      </c>
      <c r="F78" s="44">
        <f>F74*E78</f>
        <v>1</v>
      </c>
      <c r="G78" s="594">
        <v>3250</v>
      </c>
      <c r="H78" s="44">
        <f>F78*G78</f>
        <v>3250</v>
      </c>
      <c r="I78" s="58">
        <v>350</v>
      </c>
      <c r="J78" s="58">
        <f>I78*F78</f>
        <v>350</v>
      </c>
      <c r="K78" s="58"/>
      <c r="L78" s="58"/>
      <c r="M78" s="105">
        <f>H78+J78+L78</f>
        <v>3600</v>
      </c>
    </row>
    <row r="79" spans="1:13" s="13" customFormat="1" ht="14.25" thickBot="1">
      <c r="A79" s="104"/>
      <c r="B79" s="33"/>
      <c r="C79" s="16" t="s">
        <v>46</v>
      </c>
      <c r="D79" s="3" t="s">
        <v>3</v>
      </c>
      <c r="E79" s="32">
        <v>1.58</v>
      </c>
      <c r="F79" s="44">
        <f>F74*E79</f>
        <v>1.58</v>
      </c>
      <c r="G79" s="586">
        <v>250</v>
      </c>
      <c r="H79" s="58">
        <f>F79*G79</f>
        <v>395</v>
      </c>
      <c r="I79" s="58"/>
      <c r="J79" s="58"/>
      <c r="K79" s="58"/>
      <c r="L79" s="58"/>
      <c r="M79" s="105">
        <f>H79+J79+L79</f>
        <v>395</v>
      </c>
    </row>
    <row r="80" spans="1:13" s="15" customFormat="1" ht="14.25" thickBot="1">
      <c r="A80" s="400"/>
      <c r="B80" s="127"/>
      <c r="C80" s="141" t="s">
        <v>92</v>
      </c>
      <c r="D80" s="141"/>
      <c r="E80" s="127"/>
      <c r="F80" s="401"/>
      <c r="G80" s="236"/>
      <c r="H80" s="238">
        <f>SUM(H9:H79)</f>
        <v>310514.48203389836</v>
      </c>
      <c r="I80" s="236"/>
      <c r="J80" s="236">
        <f>SUM(J9:J79)</f>
        <v>16642.1</v>
      </c>
      <c r="K80" s="236"/>
      <c r="L80" s="236">
        <f>SUM(L9:L79)</f>
        <v>0</v>
      </c>
      <c r="M80" s="402">
        <f>SUM(M9:M79)</f>
        <v>327156.58203389833</v>
      </c>
    </row>
    <row r="81" spans="1:13" s="15" customFormat="1" ht="13.5">
      <c r="A81" s="409"/>
      <c r="B81" s="397"/>
      <c r="C81" s="49" t="s">
        <v>319</v>
      </c>
      <c r="D81" s="398">
        <v>0.68</v>
      </c>
      <c r="E81" s="399"/>
      <c r="F81" s="43"/>
      <c r="G81" s="224"/>
      <c r="H81" s="224"/>
      <c r="I81" s="224"/>
      <c r="J81" s="224"/>
      <c r="K81" s="224"/>
      <c r="L81" s="224"/>
      <c r="M81" s="130">
        <f>J80*D81</f>
        <v>11316.628</v>
      </c>
    </row>
    <row r="82" spans="1:13" s="15" customFormat="1" ht="13.5">
      <c r="A82" s="410"/>
      <c r="B82" s="37"/>
      <c r="C82" s="377" t="s">
        <v>214</v>
      </c>
      <c r="D82" s="378"/>
      <c r="E82" s="38"/>
      <c r="F82" s="44"/>
      <c r="G82" s="63"/>
      <c r="H82" s="63"/>
      <c r="I82" s="63"/>
      <c r="J82" s="63"/>
      <c r="K82" s="63"/>
      <c r="L82" s="63"/>
      <c r="M82" s="105">
        <f>SUM(M80:M81)</f>
        <v>338473.21003389836</v>
      </c>
    </row>
    <row r="83" spans="1:13" s="15" customFormat="1" ht="13.5">
      <c r="A83" s="410"/>
      <c r="B83" s="37"/>
      <c r="C83" s="32" t="s">
        <v>259</v>
      </c>
      <c r="D83" s="379">
        <v>0.08</v>
      </c>
      <c r="E83" s="38"/>
      <c r="F83" s="44"/>
      <c r="G83" s="63"/>
      <c r="H83" s="376"/>
      <c r="I83" s="63"/>
      <c r="J83" s="63"/>
      <c r="K83" s="63"/>
      <c r="L83" s="63"/>
      <c r="M83" s="105">
        <f>M82*D83</f>
        <v>27077.85680271187</v>
      </c>
    </row>
    <row r="84" spans="1:13" s="15" customFormat="1" ht="13.5">
      <c r="A84" s="410"/>
      <c r="B84" s="3"/>
      <c r="C84" s="32" t="s">
        <v>61</v>
      </c>
      <c r="D84" s="34"/>
      <c r="E84" s="3"/>
      <c r="F84" s="44"/>
      <c r="G84" s="63"/>
      <c r="H84" s="63"/>
      <c r="I84" s="63"/>
      <c r="J84" s="63"/>
      <c r="K84" s="63"/>
      <c r="L84" s="63"/>
      <c r="M84" s="105">
        <f>SUM(M82:M83)</f>
        <v>365551.0668366102</v>
      </c>
    </row>
    <row r="85" spans="1:13" s="15" customFormat="1" ht="13.5">
      <c r="A85" s="433"/>
      <c r="B85" s="18"/>
      <c r="C85" s="18" t="s">
        <v>96</v>
      </c>
      <c r="D85" s="145">
        <v>0.03</v>
      </c>
      <c r="E85" s="18"/>
      <c r="F85" s="41"/>
      <c r="G85" s="435"/>
      <c r="H85" s="435"/>
      <c r="I85" s="435"/>
      <c r="J85" s="435"/>
      <c r="K85" s="435"/>
      <c r="L85" s="435"/>
      <c r="M85" s="113">
        <f>M84*D85</f>
        <v>10966.532005098306</v>
      </c>
    </row>
    <row r="86" spans="1:13" s="15" customFormat="1" ht="13.5">
      <c r="A86" s="433"/>
      <c r="B86" s="18"/>
      <c r="C86" s="18" t="s">
        <v>61</v>
      </c>
      <c r="D86" s="434"/>
      <c r="E86" s="18"/>
      <c r="F86" s="41"/>
      <c r="G86" s="435"/>
      <c r="H86" s="435"/>
      <c r="I86" s="435"/>
      <c r="J86" s="435"/>
      <c r="K86" s="435"/>
      <c r="L86" s="435"/>
      <c r="M86" s="113">
        <f>SUM(M84:M85)</f>
        <v>376517.5988417085</v>
      </c>
    </row>
    <row r="87" spans="1:13" ht="14.25" thickBot="1">
      <c r="A87" s="411"/>
      <c r="B87" s="403"/>
      <c r="C87" s="18" t="s">
        <v>94</v>
      </c>
      <c r="D87" s="145">
        <v>0.18</v>
      </c>
      <c r="E87" s="145"/>
      <c r="F87" s="404"/>
      <c r="G87" s="404"/>
      <c r="H87" s="404"/>
      <c r="I87" s="404"/>
      <c r="J87" s="404"/>
      <c r="K87" s="404"/>
      <c r="L87" s="404"/>
      <c r="M87" s="412">
        <f>M86*D87</f>
        <v>67773.16779150753</v>
      </c>
    </row>
    <row r="88" spans="1:13" ht="33.75" thickBot="1">
      <c r="A88" s="405"/>
      <c r="B88" s="406"/>
      <c r="C88" s="154" t="s">
        <v>95</v>
      </c>
      <c r="D88" s="148"/>
      <c r="E88" s="148"/>
      <c r="F88" s="407"/>
      <c r="G88" s="407"/>
      <c r="H88" s="407"/>
      <c r="I88" s="407"/>
      <c r="J88" s="407"/>
      <c r="K88" s="407"/>
      <c r="L88" s="407"/>
      <c r="M88" s="408">
        <f>SUM(M86:M87)</f>
        <v>444290.76663321606</v>
      </c>
    </row>
  </sheetData>
  <sheetProtection/>
  <mergeCells count="19">
    <mergeCell ref="M4:M7"/>
    <mergeCell ref="N4:P4"/>
    <mergeCell ref="E5:F5"/>
    <mergeCell ref="K5:L5"/>
    <mergeCell ref="E6:E7"/>
    <mergeCell ref="F6:F7"/>
    <mergeCell ref="H6:H7"/>
    <mergeCell ref="J6:J7"/>
    <mergeCell ref="L6:L7"/>
    <mergeCell ref="D1:M1"/>
    <mergeCell ref="A2:K2"/>
    <mergeCell ref="A3:K3"/>
    <mergeCell ref="A4:A7"/>
    <mergeCell ref="B4:B7"/>
    <mergeCell ref="D4:D7"/>
    <mergeCell ref="E4:F4"/>
    <mergeCell ref="G4:H5"/>
    <mergeCell ref="I4:J5"/>
    <mergeCell ref="K4:L4"/>
  </mergeCells>
  <printOptions/>
  <pageMargins left="0.25" right="0.25" top="0.75" bottom="0.75" header="0.3" footer="0.3"/>
  <pageSetup horizontalDpi="600" verticalDpi="600" orientation="landscape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7030A0"/>
  </sheetPr>
  <dimension ref="A1:P49"/>
  <sheetViews>
    <sheetView tabSelected="1" zoomScalePageLayoutView="0" workbookViewId="0" topLeftCell="A1">
      <selection activeCell="S15" sqref="S15"/>
    </sheetView>
  </sheetViews>
  <sheetFormatPr defaultColWidth="11.421875" defaultRowHeight="15"/>
  <cols>
    <col min="1" max="1" width="3.28125" style="1" customWidth="1"/>
    <col min="2" max="2" width="8.140625" style="1" customWidth="1"/>
    <col min="3" max="3" width="37.28125" style="1" customWidth="1"/>
    <col min="4" max="4" width="7.421875" style="1" customWidth="1"/>
    <col min="5" max="5" width="6.00390625" style="1" customWidth="1"/>
    <col min="6" max="6" width="12.8515625" style="40" customWidth="1"/>
    <col min="7" max="7" width="11.00390625" style="40" bestFit="1" customWidth="1"/>
    <col min="8" max="8" width="13.7109375" style="40" customWidth="1"/>
    <col min="9" max="9" width="11.00390625" style="40" bestFit="1" customWidth="1"/>
    <col min="10" max="10" width="14.57421875" style="40" bestFit="1" customWidth="1"/>
    <col min="11" max="11" width="8.140625" style="40" customWidth="1"/>
    <col min="12" max="12" width="11.57421875" style="40" customWidth="1"/>
    <col min="13" max="13" width="17.7109375" style="40" customWidth="1"/>
    <col min="14" max="14" width="14.28125" style="1" bestFit="1" customWidth="1"/>
    <col min="15" max="15" width="13.8515625" style="1" bestFit="1" customWidth="1"/>
    <col min="16" max="16384" width="11.421875" style="1" customWidth="1"/>
  </cols>
  <sheetData>
    <row r="1" spans="1:13" s="17" customFormat="1" ht="13.5">
      <c r="A1" s="24"/>
      <c r="B1" s="10"/>
      <c r="C1" s="8" t="s">
        <v>2</v>
      </c>
      <c r="D1" s="715" t="s">
        <v>90</v>
      </c>
      <c r="E1" s="715"/>
      <c r="F1" s="715"/>
      <c r="G1" s="715"/>
      <c r="H1" s="715"/>
      <c r="I1" s="715"/>
      <c r="J1" s="715"/>
      <c r="K1" s="715"/>
      <c r="L1" s="715"/>
      <c r="M1" s="715"/>
    </row>
    <row r="2" spans="1:13" ht="42.75" customHeight="1">
      <c r="A2" s="647" t="s">
        <v>177</v>
      </c>
      <c r="B2" s="647"/>
      <c r="C2" s="647"/>
      <c r="D2" s="647"/>
      <c r="E2" s="647"/>
      <c r="F2" s="647"/>
      <c r="G2" s="647"/>
      <c r="H2" s="647"/>
      <c r="I2" s="647"/>
      <c r="J2" s="647"/>
      <c r="K2" s="647"/>
      <c r="L2" s="647"/>
      <c r="M2" s="72"/>
    </row>
    <row r="3" spans="1:11" ht="43.5" customHeight="1" thickBot="1">
      <c r="A3" s="714" t="s">
        <v>353</v>
      </c>
      <c r="B3" s="714"/>
      <c r="C3" s="714"/>
      <c r="D3" s="714"/>
      <c r="E3" s="714"/>
      <c r="F3" s="714"/>
      <c r="G3" s="714"/>
      <c r="H3" s="714"/>
      <c r="I3" s="714"/>
      <c r="J3" s="714"/>
      <c r="K3" s="714"/>
    </row>
    <row r="4" spans="1:15" ht="13.5">
      <c r="A4" s="698" t="s">
        <v>30</v>
      </c>
      <c r="B4" s="701" t="s">
        <v>4</v>
      </c>
      <c r="C4" s="256"/>
      <c r="D4" s="704" t="s">
        <v>31</v>
      </c>
      <c r="E4" s="658" t="s">
        <v>5</v>
      </c>
      <c r="F4" s="659"/>
      <c r="G4" s="660" t="s">
        <v>33</v>
      </c>
      <c r="H4" s="644"/>
      <c r="I4" s="661" t="s">
        <v>32</v>
      </c>
      <c r="J4" s="661"/>
      <c r="K4" s="712" t="s">
        <v>6</v>
      </c>
      <c r="L4" s="659"/>
      <c r="M4" s="644" t="s">
        <v>34</v>
      </c>
      <c r="O4" s="622" t="s">
        <v>364</v>
      </c>
    </row>
    <row r="5" spans="1:16" ht="13.5" customHeight="1" thickBot="1">
      <c r="A5" s="699"/>
      <c r="B5" s="702"/>
      <c r="C5" s="203" t="s">
        <v>71</v>
      </c>
      <c r="D5" s="705"/>
      <c r="E5" s="664" t="s">
        <v>7</v>
      </c>
      <c r="F5" s="665"/>
      <c r="G5" s="662"/>
      <c r="H5" s="645"/>
      <c r="I5" s="707"/>
      <c r="J5" s="707"/>
      <c r="K5" s="709" t="s">
        <v>8</v>
      </c>
      <c r="L5" s="665"/>
      <c r="M5" s="708"/>
      <c r="N5" s="619"/>
      <c r="O5" s="623" t="s">
        <v>372</v>
      </c>
      <c r="P5" s="619"/>
    </row>
    <row r="6" spans="1:15" ht="16.5" customHeight="1">
      <c r="A6" s="699"/>
      <c r="B6" s="702"/>
      <c r="C6" s="258" t="s">
        <v>72</v>
      </c>
      <c r="D6" s="705"/>
      <c r="E6" s="710" t="s">
        <v>73</v>
      </c>
      <c r="F6" s="640" t="s">
        <v>35</v>
      </c>
      <c r="G6" s="84" t="s">
        <v>9</v>
      </c>
      <c r="H6" s="640" t="s">
        <v>35</v>
      </c>
      <c r="I6" s="98" t="s">
        <v>9</v>
      </c>
      <c r="J6" s="640" t="s">
        <v>35</v>
      </c>
      <c r="K6" s="84" t="s">
        <v>9</v>
      </c>
      <c r="L6" s="640" t="s">
        <v>35</v>
      </c>
      <c r="M6" s="708"/>
      <c r="O6" s="623" t="s">
        <v>367</v>
      </c>
    </row>
    <row r="7" spans="1:13" ht="14.25" thickBot="1">
      <c r="A7" s="700"/>
      <c r="B7" s="703"/>
      <c r="C7" s="259"/>
      <c r="D7" s="706"/>
      <c r="E7" s="711"/>
      <c r="F7" s="642"/>
      <c r="G7" s="172" t="s">
        <v>10</v>
      </c>
      <c r="H7" s="642"/>
      <c r="I7" s="175" t="s">
        <v>10</v>
      </c>
      <c r="J7" s="642"/>
      <c r="K7" s="100" t="s">
        <v>10</v>
      </c>
      <c r="L7" s="642"/>
      <c r="M7" s="645"/>
    </row>
    <row r="8" spans="1:13" ht="14.25" thickBot="1">
      <c r="A8" s="462">
        <v>1</v>
      </c>
      <c r="B8" s="441" t="s">
        <v>11</v>
      </c>
      <c r="C8" s="442" t="s">
        <v>12</v>
      </c>
      <c r="D8" s="443" t="s">
        <v>13</v>
      </c>
      <c r="E8" s="444" t="s">
        <v>14</v>
      </c>
      <c r="F8" s="445" t="s">
        <v>15</v>
      </c>
      <c r="G8" s="446" t="s">
        <v>16</v>
      </c>
      <c r="H8" s="445" t="s">
        <v>17</v>
      </c>
      <c r="I8" s="446" t="s">
        <v>18</v>
      </c>
      <c r="J8" s="447" t="s">
        <v>19</v>
      </c>
      <c r="K8" s="446" t="s">
        <v>20</v>
      </c>
      <c r="L8" s="445" t="s">
        <v>21</v>
      </c>
      <c r="M8" s="447" t="s">
        <v>22</v>
      </c>
    </row>
    <row r="9" spans="1:15" s="161" customFormat="1" ht="42.75">
      <c r="A9" s="449">
        <v>1</v>
      </c>
      <c r="B9" s="450" t="s">
        <v>69</v>
      </c>
      <c r="C9" s="390" t="s">
        <v>258</v>
      </c>
      <c r="D9" s="288" t="s">
        <v>0</v>
      </c>
      <c r="E9" s="386"/>
      <c r="F9" s="135">
        <v>1</v>
      </c>
      <c r="G9" s="451"/>
      <c r="H9" s="388"/>
      <c r="I9" s="388"/>
      <c r="J9" s="101"/>
      <c r="K9" s="101"/>
      <c r="L9" s="101"/>
      <c r="M9" s="103"/>
      <c r="O9" s="618" t="s">
        <v>372</v>
      </c>
    </row>
    <row r="10" spans="1:13" s="161" customFormat="1" ht="13.5">
      <c r="A10" s="290"/>
      <c r="B10" s="51"/>
      <c r="C10" s="16" t="s">
        <v>39</v>
      </c>
      <c r="D10" s="142" t="s">
        <v>0</v>
      </c>
      <c r="E10" s="32">
        <v>1</v>
      </c>
      <c r="F10" s="44">
        <f>F9*E10</f>
        <v>1</v>
      </c>
      <c r="G10" s="58"/>
      <c r="H10" s="193"/>
      <c r="I10" s="592"/>
      <c r="J10" s="58">
        <f>F10*I10</f>
        <v>0</v>
      </c>
      <c r="K10" s="58"/>
      <c r="L10" s="58"/>
      <c r="M10" s="105">
        <f>H10+J10+L10</f>
        <v>0</v>
      </c>
    </row>
    <row r="11" spans="1:13" s="161" customFormat="1" ht="13.5">
      <c r="A11" s="290"/>
      <c r="B11" s="51"/>
      <c r="C11" s="16" t="s">
        <v>40</v>
      </c>
      <c r="D11" s="3" t="s">
        <v>3</v>
      </c>
      <c r="E11" s="32">
        <v>0.39</v>
      </c>
      <c r="F11" s="44">
        <f>F9*E11</f>
        <v>0.39</v>
      </c>
      <c r="G11" s="58"/>
      <c r="H11" s="58"/>
      <c r="I11" s="58"/>
      <c r="J11" s="58"/>
      <c r="K11" s="586"/>
      <c r="L11" s="58">
        <f>F11*K11</f>
        <v>0</v>
      </c>
      <c r="M11" s="105">
        <f>H11+J11+L11</f>
        <v>0</v>
      </c>
    </row>
    <row r="12" spans="1:13" s="161" customFormat="1" ht="13.5">
      <c r="A12" s="290"/>
      <c r="B12" s="51"/>
      <c r="C12" s="132" t="s">
        <v>45</v>
      </c>
      <c r="D12" s="32"/>
      <c r="E12" s="32"/>
      <c r="F12" s="44"/>
      <c r="G12" s="58"/>
      <c r="H12" s="58"/>
      <c r="I12" s="58"/>
      <c r="J12" s="58"/>
      <c r="K12" s="58"/>
      <c r="L12" s="58"/>
      <c r="M12" s="105"/>
    </row>
    <row r="13" spans="1:13" s="161" customFormat="1" ht="29.25">
      <c r="A13" s="290"/>
      <c r="B13" s="51"/>
      <c r="C13" s="381" t="s">
        <v>249</v>
      </c>
      <c r="D13" s="142" t="s">
        <v>0</v>
      </c>
      <c r="E13" s="32">
        <v>1</v>
      </c>
      <c r="F13" s="44">
        <f>F9*E13</f>
        <v>1</v>
      </c>
      <c r="G13" s="593">
        <v>35000</v>
      </c>
      <c r="H13" s="44">
        <f>F13*G13</f>
        <v>35000</v>
      </c>
      <c r="I13" s="58">
        <v>2500</v>
      </c>
      <c r="J13" s="58">
        <f>I13*F13</f>
        <v>2500</v>
      </c>
      <c r="K13" s="58"/>
      <c r="L13" s="58"/>
      <c r="M13" s="291">
        <f>H13+J13+L13</f>
        <v>37500</v>
      </c>
    </row>
    <row r="14" spans="1:13" s="161" customFormat="1" ht="14.25" thickBot="1">
      <c r="A14" s="292"/>
      <c r="B14" s="452"/>
      <c r="C14" s="107" t="s">
        <v>46</v>
      </c>
      <c r="D14" s="108" t="s">
        <v>3</v>
      </c>
      <c r="E14" s="251">
        <v>1.58</v>
      </c>
      <c r="F14" s="116">
        <f>F9*E14</f>
        <v>1.58</v>
      </c>
      <c r="G14" s="591">
        <v>1000</v>
      </c>
      <c r="H14" s="109">
        <f>F14*G14</f>
        <v>1580</v>
      </c>
      <c r="I14" s="109"/>
      <c r="J14" s="109"/>
      <c r="K14" s="109"/>
      <c r="L14" s="109"/>
      <c r="M14" s="117">
        <f aca="true" t="shared" si="0" ref="M14:M21">H14+J14+L14</f>
        <v>1580</v>
      </c>
    </row>
    <row r="15" spans="1:13" s="161" customFormat="1" ht="13.5">
      <c r="A15" s="463">
        <v>2</v>
      </c>
      <c r="B15" s="213" t="s">
        <v>254</v>
      </c>
      <c r="C15" s="389" t="s">
        <v>255</v>
      </c>
      <c r="D15" s="394" t="s">
        <v>36</v>
      </c>
      <c r="E15" s="158"/>
      <c r="F15" s="448">
        <v>12</v>
      </c>
      <c r="H15" s="45"/>
      <c r="I15" s="45"/>
      <c r="J15" s="45"/>
      <c r="K15" s="45"/>
      <c r="L15" s="45"/>
      <c r="M15" s="319">
        <f t="shared" si="0"/>
        <v>0</v>
      </c>
    </row>
    <row r="16" spans="1:13" s="161" customFormat="1" ht="13.5">
      <c r="A16" s="290"/>
      <c r="B16" s="157"/>
      <c r="C16" s="16" t="s">
        <v>44</v>
      </c>
      <c r="D16" s="3" t="s">
        <v>25</v>
      </c>
      <c r="E16" s="32">
        <v>1</v>
      </c>
      <c r="F16" s="239">
        <f>F15*E16</f>
        <v>12</v>
      </c>
      <c r="G16" s="58"/>
      <c r="H16" s="58"/>
      <c r="I16" s="586"/>
      <c r="J16" s="58">
        <f>F16*I16</f>
        <v>0</v>
      </c>
      <c r="K16" s="58"/>
      <c r="L16" s="58"/>
      <c r="M16" s="291">
        <f t="shared" si="0"/>
        <v>0</v>
      </c>
    </row>
    <row r="17" spans="1:13" s="161" customFormat="1" ht="13.5">
      <c r="A17" s="290"/>
      <c r="B17" s="157"/>
      <c r="C17" s="16" t="s">
        <v>42</v>
      </c>
      <c r="D17" s="3" t="s">
        <v>3</v>
      </c>
      <c r="E17" s="32">
        <v>0.08</v>
      </c>
      <c r="F17" s="239">
        <f>F15*E17</f>
        <v>0.96</v>
      </c>
      <c r="G17" s="58"/>
      <c r="H17" s="58"/>
      <c r="I17" s="58"/>
      <c r="J17" s="58"/>
      <c r="K17" s="586"/>
      <c r="L17" s="58">
        <f>F17*K17</f>
        <v>0</v>
      </c>
      <c r="M17" s="291">
        <f t="shared" si="0"/>
        <v>0</v>
      </c>
    </row>
    <row r="18" spans="1:13" s="161" customFormat="1" ht="13.5">
      <c r="A18" s="290"/>
      <c r="B18" s="157"/>
      <c r="C18" s="16" t="s">
        <v>45</v>
      </c>
      <c r="D18" s="3"/>
      <c r="E18" s="32"/>
      <c r="F18" s="239"/>
      <c r="G18" s="58"/>
      <c r="H18" s="58"/>
      <c r="I18" s="58"/>
      <c r="J18" s="58"/>
      <c r="K18" s="58"/>
      <c r="L18" s="58"/>
      <c r="M18" s="291">
        <f t="shared" si="0"/>
        <v>0</v>
      </c>
    </row>
    <row r="19" spans="1:13" s="161" customFormat="1" ht="27">
      <c r="A19" s="290"/>
      <c r="B19" s="157"/>
      <c r="C19" s="4" t="s">
        <v>256</v>
      </c>
      <c r="D19" s="3" t="s">
        <v>0</v>
      </c>
      <c r="E19" s="32">
        <v>1</v>
      </c>
      <c r="F19" s="239">
        <f>F15*E19</f>
        <v>12</v>
      </c>
      <c r="G19" s="594"/>
      <c r="H19" s="44">
        <f>F19*G19</f>
        <v>0</v>
      </c>
      <c r="I19" s="58"/>
      <c r="J19" s="58"/>
      <c r="K19" s="58"/>
      <c r="L19" s="58"/>
      <c r="M19" s="291">
        <f t="shared" si="0"/>
        <v>0</v>
      </c>
    </row>
    <row r="20" spans="1:13" s="161" customFormat="1" ht="14.25" thickBot="1">
      <c r="A20" s="464"/>
      <c r="B20" s="156"/>
      <c r="C20" s="418" t="s">
        <v>46</v>
      </c>
      <c r="D20" s="415" t="s">
        <v>3</v>
      </c>
      <c r="E20" s="39">
        <v>5</v>
      </c>
      <c r="F20" s="416">
        <f>F15*E20</f>
        <v>60</v>
      </c>
      <c r="G20" s="589"/>
      <c r="H20" s="41">
        <f>F20*G20</f>
        <v>0</v>
      </c>
      <c r="I20" s="50"/>
      <c r="J20" s="50"/>
      <c r="K20" s="50"/>
      <c r="L20" s="50"/>
      <c r="M20" s="321">
        <f t="shared" si="0"/>
        <v>0</v>
      </c>
    </row>
    <row r="21" spans="1:15" ht="13.5">
      <c r="A21" s="453">
        <v>3</v>
      </c>
      <c r="B21" s="247" t="s">
        <v>250</v>
      </c>
      <c r="C21" s="111" t="s">
        <v>251</v>
      </c>
      <c r="D21" s="223" t="s">
        <v>91</v>
      </c>
      <c r="E21" s="143"/>
      <c r="F21" s="254">
        <v>40</v>
      </c>
      <c r="G21" s="101"/>
      <c r="H21" s="101"/>
      <c r="I21" s="101"/>
      <c r="J21" s="101"/>
      <c r="K21" s="101"/>
      <c r="L21" s="101"/>
      <c r="M21" s="115">
        <f t="shared" si="0"/>
        <v>0</v>
      </c>
      <c r="O21" s="618" t="s">
        <v>367</v>
      </c>
    </row>
    <row r="22" spans="1:13" ht="13.5">
      <c r="A22" s="454"/>
      <c r="B22" s="182"/>
      <c r="C22" s="16" t="s">
        <v>44</v>
      </c>
      <c r="D22" s="3" t="s">
        <v>25</v>
      </c>
      <c r="E22" s="32">
        <v>0.863</v>
      </c>
      <c r="F22" s="239">
        <f>F21*E22</f>
        <v>34.519999999999996</v>
      </c>
      <c r="G22" s="58"/>
      <c r="H22" s="58"/>
      <c r="I22" s="586"/>
      <c r="J22" s="58">
        <f>F22*I22</f>
        <v>0</v>
      </c>
      <c r="K22" s="58"/>
      <c r="L22" s="58"/>
      <c r="M22" s="105">
        <f aca="true" t="shared" si="1" ref="M22:M29">H22+J22+L22</f>
        <v>0</v>
      </c>
    </row>
    <row r="23" spans="1:13" ht="13.5">
      <c r="A23" s="454"/>
      <c r="B23" s="240"/>
      <c r="C23" s="16" t="s">
        <v>42</v>
      </c>
      <c r="D23" s="3" t="s">
        <v>3</v>
      </c>
      <c r="E23" s="32">
        <v>0.0678</v>
      </c>
      <c r="F23" s="239">
        <f>F21*E23</f>
        <v>2.7119999999999997</v>
      </c>
      <c r="G23" s="58"/>
      <c r="H23" s="58"/>
      <c r="I23" s="58"/>
      <c r="J23" s="58"/>
      <c r="K23" s="586"/>
      <c r="L23" s="58">
        <f>F23*K23</f>
        <v>0</v>
      </c>
      <c r="M23" s="105">
        <f t="shared" si="1"/>
        <v>0</v>
      </c>
    </row>
    <row r="24" spans="1:13" ht="13.5">
      <c r="A24" s="454"/>
      <c r="B24" s="240"/>
      <c r="C24" s="16" t="s">
        <v>45</v>
      </c>
      <c r="D24" s="3"/>
      <c r="E24" s="32"/>
      <c r="F24" s="239"/>
      <c r="G24" s="58"/>
      <c r="H24" s="58"/>
      <c r="I24" s="58"/>
      <c r="J24" s="58"/>
      <c r="K24" s="58"/>
      <c r="L24" s="58"/>
      <c r="M24" s="105">
        <f t="shared" si="1"/>
        <v>0</v>
      </c>
    </row>
    <row r="25" spans="1:14" ht="13.5">
      <c r="A25" s="454"/>
      <c r="B25" s="240"/>
      <c r="C25" s="4" t="s">
        <v>251</v>
      </c>
      <c r="D25" s="3" t="s">
        <v>91</v>
      </c>
      <c r="E25" s="32">
        <v>1</v>
      </c>
      <c r="F25" s="239">
        <f>F21*E25</f>
        <v>40</v>
      </c>
      <c r="G25" s="586">
        <v>74.01</v>
      </c>
      <c r="H25" s="58">
        <f>F25*G25</f>
        <v>2960.4</v>
      </c>
      <c r="I25" s="58">
        <f>G25*0.2</f>
        <v>14.802000000000001</v>
      </c>
      <c r="J25" s="58">
        <f>I25*G25</f>
        <v>1095.4960200000003</v>
      </c>
      <c r="K25" s="58"/>
      <c r="L25" s="58"/>
      <c r="M25" s="105">
        <f t="shared" si="1"/>
        <v>4055.89602</v>
      </c>
      <c r="N25" s="616"/>
    </row>
    <row r="26" spans="1:14" ht="13.5">
      <c r="A26" s="454"/>
      <c r="B26" s="383"/>
      <c r="C26" s="440" t="s">
        <v>241</v>
      </c>
      <c r="D26" s="375" t="s">
        <v>36</v>
      </c>
      <c r="E26" s="383"/>
      <c r="F26" s="382">
        <v>8</v>
      </c>
      <c r="G26" s="595">
        <v>219.95999999999998</v>
      </c>
      <c r="H26" s="58">
        <f>F26*G26</f>
        <v>1759.6799999999998</v>
      </c>
      <c r="I26" s="58">
        <f>G26*0.2</f>
        <v>43.992</v>
      </c>
      <c r="J26" s="58">
        <f>I26*G26</f>
        <v>9676.480319999999</v>
      </c>
      <c r="K26" s="58"/>
      <c r="L26" s="58"/>
      <c r="M26" s="105">
        <f t="shared" si="1"/>
        <v>11436.160319999999</v>
      </c>
      <c r="N26" s="616"/>
    </row>
    <row r="27" spans="1:14" ht="13.5">
      <c r="A27" s="454"/>
      <c r="B27" s="240"/>
      <c r="C27" s="440" t="s">
        <v>243</v>
      </c>
      <c r="D27" s="375" t="s">
        <v>36</v>
      </c>
      <c r="E27" s="383"/>
      <c r="F27" s="382">
        <v>1</v>
      </c>
      <c r="G27" s="586">
        <v>364.62</v>
      </c>
      <c r="H27" s="58">
        <f>F27*G27</f>
        <v>364.62</v>
      </c>
      <c r="I27" s="58">
        <f>G27*0.2</f>
        <v>72.924</v>
      </c>
      <c r="J27" s="58">
        <f>I27*G27</f>
        <v>26589.548880000002</v>
      </c>
      <c r="K27" s="58"/>
      <c r="L27" s="58"/>
      <c r="M27" s="105">
        <f t="shared" si="1"/>
        <v>26954.16888</v>
      </c>
      <c r="N27" s="616"/>
    </row>
    <row r="28" spans="1:14" ht="13.5">
      <c r="A28" s="454"/>
      <c r="B28" s="240"/>
      <c r="C28" s="440" t="s">
        <v>244</v>
      </c>
      <c r="D28" s="375" t="s">
        <v>36</v>
      </c>
      <c r="E28" s="383"/>
      <c r="F28" s="382">
        <v>2</v>
      </c>
      <c r="G28" s="586">
        <v>123.21000000000001</v>
      </c>
      <c r="H28" s="58">
        <f>F28*G28</f>
        <v>246.42000000000002</v>
      </c>
      <c r="I28" s="58">
        <f>G28*0.2</f>
        <v>24.642000000000003</v>
      </c>
      <c r="J28" s="58">
        <f>I28*G28</f>
        <v>3036.1408200000005</v>
      </c>
      <c r="K28" s="58"/>
      <c r="L28" s="58"/>
      <c r="M28" s="105">
        <f t="shared" si="1"/>
        <v>3282.5608200000006</v>
      </c>
      <c r="N28" s="616"/>
    </row>
    <row r="29" spans="1:13" ht="14.25" thickBot="1">
      <c r="A29" s="411"/>
      <c r="B29" s="56"/>
      <c r="C29" s="20" t="s">
        <v>46</v>
      </c>
      <c r="D29" s="18" t="s">
        <v>3</v>
      </c>
      <c r="E29" s="21">
        <v>0.0424</v>
      </c>
      <c r="F29" s="61">
        <f>F21*E29</f>
        <v>1.696</v>
      </c>
      <c r="G29" s="589">
        <v>500</v>
      </c>
      <c r="H29" s="50">
        <f>F29*G29</f>
        <v>848</v>
      </c>
      <c r="I29" s="404"/>
      <c r="J29" s="404"/>
      <c r="K29" s="404"/>
      <c r="L29" s="404"/>
      <c r="M29" s="113">
        <f t="shared" si="1"/>
        <v>848</v>
      </c>
    </row>
    <row r="30" spans="1:15" ht="13.5">
      <c r="A30" s="453">
        <v>4</v>
      </c>
      <c r="B30" s="247" t="s">
        <v>252</v>
      </c>
      <c r="C30" s="111" t="s">
        <v>253</v>
      </c>
      <c r="D30" s="223" t="s">
        <v>91</v>
      </c>
      <c r="E30" s="143"/>
      <c r="F30" s="254">
        <v>60</v>
      </c>
      <c r="G30" s="101"/>
      <c r="H30" s="101"/>
      <c r="I30" s="101"/>
      <c r="J30" s="101"/>
      <c r="K30" s="101"/>
      <c r="L30" s="101"/>
      <c r="M30" s="103"/>
      <c r="O30" s="618" t="s">
        <v>367</v>
      </c>
    </row>
    <row r="31" spans="1:13" ht="13.5">
      <c r="A31" s="454"/>
      <c r="B31" s="182"/>
      <c r="C31" s="16" t="s">
        <v>44</v>
      </c>
      <c r="D31" s="3" t="s">
        <v>25</v>
      </c>
      <c r="E31" s="32">
        <v>0.767</v>
      </c>
      <c r="F31" s="239">
        <f>F30*E31</f>
        <v>46.02</v>
      </c>
      <c r="G31" s="58"/>
      <c r="H31" s="58"/>
      <c r="I31" s="586"/>
      <c r="J31" s="58">
        <f>F31*I31</f>
        <v>0</v>
      </c>
      <c r="K31" s="58"/>
      <c r="L31" s="58"/>
      <c r="M31" s="105">
        <f>H31+J31+L31</f>
        <v>0</v>
      </c>
    </row>
    <row r="32" spans="1:13" ht="13.5">
      <c r="A32" s="454"/>
      <c r="B32" s="240"/>
      <c r="C32" s="16" t="s">
        <v>42</v>
      </c>
      <c r="D32" s="3" t="s">
        <v>3</v>
      </c>
      <c r="E32" s="32">
        <v>0.0521</v>
      </c>
      <c r="F32" s="239">
        <f>F30*E32</f>
        <v>3.126</v>
      </c>
      <c r="G32" s="58"/>
      <c r="H32" s="58"/>
      <c r="I32" s="58"/>
      <c r="J32" s="58"/>
      <c r="K32" s="586"/>
      <c r="L32" s="58">
        <f>F32*K32</f>
        <v>0</v>
      </c>
      <c r="M32" s="105">
        <f>H32+J32+L32</f>
        <v>0</v>
      </c>
    </row>
    <row r="33" spans="1:13" ht="13.5">
      <c r="A33" s="454"/>
      <c r="B33" s="240"/>
      <c r="C33" s="16" t="s">
        <v>45</v>
      </c>
      <c r="D33" s="3"/>
      <c r="E33" s="32"/>
      <c r="F33" s="239"/>
      <c r="G33" s="58"/>
      <c r="H33" s="58"/>
      <c r="I33" s="58"/>
      <c r="J33" s="58"/>
      <c r="K33" s="58"/>
      <c r="L33" s="58"/>
      <c r="M33" s="105">
        <f>H33+J33+L33</f>
        <v>0</v>
      </c>
    </row>
    <row r="34" spans="1:14" ht="13.5">
      <c r="A34" s="454"/>
      <c r="B34" s="240"/>
      <c r="C34" s="4" t="s">
        <v>253</v>
      </c>
      <c r="D34" s="3" t="s">
        <v>91</v>
      </c>
      <c r="E34" s="32">
        <v>1</v>
      </c>
      <c r="F34" s="239">
        <f>F30*E34</f>
        <v>60</v>
      </c>
      <c r="G34" s="586">
        <v>28.950000000000003</v>
      </c>
      <c r="H34" s="58">
        <f aca="true" t="shared" si="2" ref="H34:H40">F34*G34</f>
        <v>1737.0000000000002</v>
      </c>
      <c r="I34" s="58">
        <f>G34*0.2</f>
        <v>5.790000000000001</v>
      </c>
      <c r="J34" s="58">
        <f>I34*G34</f>
        <v>167.62050000000005</v>
      </c>
      <c r="K34" s="58"/>
      <c r="L34" s="58"/>
      <c r="M34" s="105">
        <f>H34+J34+L34</f>
        <v>1904.6205000000002</v>
      </c>
      <c r="N34" s="616"/>
    </row>
    <row r="35" spans="1:14" ht="13.5">
      <c r="A35" s="454"/>
      <c r="B35" s="240"/>
      <c r="C35" s="440" t="s">
        <v>242</v>
      </c>
      <c r="D35" s="375" t="s">
        <v>36</v>
      </c>
      <c r="E35" s="383"/>
      <c r="F35" s="382">
        <v>10</v>
      </c>
      <c r="G35" s="586">
        <v>23.13</v>
      </c>
      <c r="H35" s="58">
        <f t="shared" si="2"/>
        <v>231.29999999999998</v>
      </c>
      <c r="I35" s="58">
        <f>G35*0.2</f>
        <v>4.626</v>
      </c>
      <c r="J35" s="58">
        <f>I35*G35</f>
        <v>106.99938</v>
      </c>
      <c r="K35" s="58"/>
      <c r="L35" s="58"/>
      <c r="M35" s="105">
        <f aca="true" t="shared" si="3" ref="M35:M40">H35+J35+L35</f>
        <v>338.29938</v>
      </c>
      <c r="N35" s="616"/>
    </row>
    <row r="36" spans="1:14" ht="13.5">
      <c r="A36" s="454"/>
      <c r="B36" s="240"/>
      <c r="C36" s="440" t="s">
        <v>245</v>
      </c>
      <c r="D36" s="375" t="s">
        <v>36</v>
      </c>
      <c r="E36" s="383"/>
      <c r="F36" s="382">
        <v>12</v>
      </c>
      <c r="G36" s="586">
        <v>63.150000000000006</v>
      </c>
      <c r="H36" s="58">
        <f t="shared" si="2"/>
        <v>757.8000000000001</v>
      </c>
      <c r="I36" s="58">
        <f>G36*0.2</f>
        <v>12.630000000000003</v>
      </c>
      <c r="J36" s="58">
        <f>I36*G36</f>
        <v>797.5845000000003</v>
      </c>
      <c r="K36" s="58"/>
      <c r="L36" s="58"/>
      <c r="M36" s="105">
        <f t="shared" si="3"/>
        <v>1555.3845000000003</v>
      </c>
      <c r="N36" s="616"/>
    </row>
    <row r="37" spans="1:14" ht="13.5">
      <c r="A37" s="454"/>
      <c r="B37" s="240"/>
      <c r="C37" s="440" t="s">
        <v>246</v>
      </c>
      <c r="D37" s="375" t="s">
        <v>36</v>
      </c>
      <c r="E37" s="383"/>
      <c r="F37" s="382">
        <v>12</v>
      </c>
      <c r="G37" s="586">
        <v>61.17</v>
      </c>
      <c r="H37" s="58">
        <f t="shared" si="2"/>
        <v>734.04</v>
      </c>
      <c r="I37" s="58">
        <f>G37*0.2</f>
        <v>12.234000000000002</v>
      </c>
      <c r="J37" s="58">
        <f>I37*G37</f>
        <v>748.3537800000001</v>
      </c>
      <c r="K37" s="58"/>
      <c r="L37" s="58"/>
      <c r="M37" s="105">
        <f t="shared" si="3"/>
        <v>1482.39378</v>
      </c>
      <c r="N37" s="616"/>
    </row>
    <row r="38" spans="1:13" ht="13.5">
      <c r="A38" s="454"/>
      <c r="B38" s="383"/>
      <c r="C38" s="381" t="s">
        <v>247</v>
      </c>
      <c r="D38" s="375" t="s">
        <v>203</v>
      </c>
      <c r="E38" s="383"/>
      <c r="F38" s="382">
        <v>1</v>
      </c>
      <c r="G38" s="596">
        <v>1500</v>
      </c>
      <c r="H38" s="58">
        <f t="shared" si="2"/>
        <v>1500</v>
      </c>
      <c r="I38" s="58"/>
      <c r="J38" s="58"/>
      <c r="K38" s="64"/>
      <c r="L38" s="64"/>
      <c r="M38" s="105">
        <f t="shared" si="3"/>
        <v>1500</v>
      </c>
    </row>
    <row r="39" spans="1:13" ht="14.25" thickBot="1">
      <c r="A39" s="455"/>
      <c r="B39" s="461"/>
      <c r="C39" s="107" t="s">
        <v>46</v>
      </c>
      <c r="D39" s="108" t="s">
        <v>3</v>
      </c>
      <c r="E39" s="251">
        <v>0.07</v>
      </c>
      <c r="F39" s="252">
        <f>F32*E39</f>
        <v>0.21882000000000001</v>
      </c>
      <c r="G39" s="591">
        <v>800</v>
      </c>
      <c r="H39" s="109">
        <f t="shared" si="2"/>
        <v>175.056</v>
      </c>
      <c r="I39" s="456"/>
      <c r="J39" s="456"/>
      <c r="K39" s="456"/>
      <c r="L39" s="456"/>
      <c r="M39" s="110">
        <f t="shared" si="3"/>
        <v>175.056</v>
      </c>
    </row>
    <row r="40" spans="1:13" ht="41.25" thickBot="1">
      <c r="A40" s="457">
        <v>5</v>
      </c>
      <c r="B40" s="458" t="s">
        <v>29</v>
      </c>
      <c r="C40" s="419" t="s">
        <v>257</v>
      </c>
      <c r="D40" s="420" t="s">
        <v>203</v>
      </c>
      <c r="E40" s="459"/>
      <c r="F40" s="439">
        <v>1</v>
      </c>
      <c r="G40" s="597"/>
      <c r="H40" s="138">
        <f t="shared" si="2"/>
        <v>0</v>
      </c>
      <c r="I40" s="597"/>
      <c r="J40" s="460">
        <f>F40*I40</f>
        <v>0</v>
      </c>
      <c r="K40" s="460"/>
      <c r="L40" s="460"/>
      <c r="M40" s="139">
        <f t="shared" si="3"/>
        <v>0</v>
      </c>
    </row>
    <row r="41" spans="1:13" ht="14.25" thickBot="1">
      <c r="A41" s="400"/>
      <c r="B41" s="127"/>
      <c r="C41" s="141" t="s">
        <v>92</v>
      </c>
      <c r="D41" s="141"/>
      <c r="E41" s="127"/>
      <c r="F41" s="401"/>
      <c r="G41" s="236"/>
      <c r="H41" s="238">
        <f>SUM(H10:H40)</f>
        <v>47894.316000000006</v>
      </c>
      <c r="I41" s="236"/>
      <c r="J41" s="236">
        <f>SUM(J10:J40)</f>
        <v>44718.2242</v>
      </c>
      <c r="K41" s="236"/>
      <c r="L41" s="236">
        <f>SUM(L10:L40)</f>
        <v>0</v>
      </c>
      <c r="M41" s="402">
        <f>SUM(M10:M40)</f>
        <v>92612.54019999999</v>
      </c>
    </row>
    <row r="42" spans="1:13" ht="18.75" customHeight="1">
      <c r="A42" s="409"/>
      <c r="B42" s="397"/>
      <c r="C42" s="49" t="s">
        <v>327</v>
      </c>
      <c r="D42" s="398">
        <v>0.1</v>
      </c>
      <c r="E42" s="399"/>
      <c r="F42" s="43"/>
      <c r="G42" s="224"/>
      <c r="H42" s="224"/>
      <c r="I42" s="224"/>
      <c r="J42" s="224"/>
      <c r="K42" s="224"/>
      <c r="L42" s="224"/>
      <c r="M42" s="130">
        <f>M41*D42</f>
        <v>9261.254019999998</v>
      </c>
    </row>
    <row r="43" spans="1:13" ht="13.5">
      <c r="A43" s="410"/>
      <c r="B43" s="37"/>
      <c r="C43" s="377" t="s">
        <v>214</v>
      </c>
      <c r="D43" s="378"/>
      <c r="E43" s="38"/>
      <c r="F43" s="44"/>
      <c r="G43" s="63"/>
      <c r="H43" s="63"/>
      <c r="I43" s="63"/>
      <c r="J43" s="63"/>
      <c r="K43" s="63"/>
      <c r="L43" s="63"/>
      <c r="M43" s="105">
        <f>SUM(M41:M42)</f>
        <v>101873.79421999998</v>
      </c>
    </row>
    <row r="44" spans="1:13" ht="13.5">
      <c r="A44" s="410"/>
      <c r="B44" s="37"/>
      <c r="C44" s="32" t="s">
        <v>259</v>
      </c>
      <c r="D44" s="379">
        <v>0.08</v>
      </c>
      <c r="E44" s="38"/>
      <c r="F44" s="44"/>
      <c r="G44" s="63"/>
      <c r="H44" s="376"/>
      <c r="I44" s="63"/>
      <c r="J44" s="63"/>
      <c r="K44" s="63"/>
      <c r="L44" s="63"/>
      <c r="M44" s="105">
        <f>M43*D44</f>
        <v>8149.903537599998</v>
      </c>
    </row>
    <row r="45" spans="1:13" ht="13.5">
      <c r="A45" s="410"/>
      <c r="B45" s="3"/>
      <c r="C45" s="32" t="s">
        <v>61</v>
      </c>
      <c r="D45" s="34"/>
      <c r="E45" s="3"/>
      <c r="F45" s="44"/>
      <c r="G45" s="63"/>
      <c r="H45" s="63"/>
      <c r="I45" s="63"/>
      <c r="J45" s="63"/>
      <c r="K45" s="63"/>
      <c r="L45" s="63"/>
      <c r="M45" s="105">
        <f>SUM(M43:M44)</f>
        <v>110023.69775759998</v>
      </c>
    </row>
    <row r="46" spans="1:13" ht="13.5">
      <c r="A46" s="433"/>
      <c r="B46" s="18"/>
      <c r="C46" s="18" t="s">
        <v>96</v>
      </c>
      <c r="D46" s="145">
        <v>0.03</v>
      </c>
      <c r="E46" s="18"/>
      <c r="F46" s="41"/>
      <c r="G46" s="435"/>
      <c r="H46" s="435"/>
      <c r="I46" s="435"/>
      <c r="J46" s="435"/>
      <c r="K46" s="435"/>
      <c r="L46" s="435"/>
      <c r="M46" s="113">
        <f>M45*D46</f>
        <v>3300.710932727999</v>
      </c>
    </row>
    <row r="47" spans="1:13" ht="13.5">
      <c r="A47" s="433"/>
      <c r="B47" s="18"/>
      <c r="C47" s="18" t="s">
        <v>61</v>
      </c>
      <c r="D47" s="434"/>
      <c r="E47" s="18"/>
      <c r="F47" s="41"/>
      <c r="G47" s="435"/>
      <c r="H47" s="435"/>
      <c r="I47" s="435"/>
      <c r="J47" s="435"/>
      <c r="K47" s="435"/>
      <c r="L47" s="435"/>
      <c r="M47" s="113">
        <f>SUM(M45:M46)</f>
        <v>113324.40869032798</v>
      </c>
    </row>
    <row r="48" spans="1:13" ht="14.25" thickBot="1">
      <c r="A48" s="411"/>
      <c r="B48" s="403"/>
      <c r="C48" s="18" t="s">
        <v>94</v>
      </c>
      <c r="D48" s="145">
        <v>0.18</v>
      </c>
      <c r="E48" s="145"/>
      <c r="F48" s="404"/>
      <c r="G48" s="404"/>
      <c r="H48" s="404"/>
      <c r="I48" s="404"/>
      <c r="J48" s="404"/>
      <c r="K48" s="404"/>
      <c r="L48" s="404"/>
      <c r="M48" s="412">
        <f>M47*D48</f>
        <v>20398.393564259037</v>
      </c>
    </row>
    <row r="49" spans="1:13" ht="33.75" thickBot="1">
      <c r="A49" s="405"/>
      <c r="B49" s="406"/>
      <c r="C49" s="154" t="s">
        <v>95</v>
      </c>
      <c r="D49" s="148"/>
      <c r="E49" s="148"/>
      <c r="F49" s="407"/>
      <c r="G49" s="407"/>
      <c r="H49" s="407"/>
      <c r="I49" s="407"/>
      <c r="J49" s="407"/>
      <c r="K49" s="407"/>
      <c r="L49" s="407"/>
      <c r="M49" s="408">
        <f>SUM(M47:M48)</f>
        <v>133722.802254587</v>
      </c>
    </row>
  </sheetData>
  <sheetProtection/>
  <mergeCells count="18">
    <mergeCell ref="A2:L2"/>
    <mergeCell ref="E6:E7"/>
    <mergeCell ref="L6:L7"/>
    <mergeCell ref="D1:M1"/>
    <mergeCell ref="E5:F5"/>
    <mergeCell ref="K5:L5"/>
    <mergeCell ref="G4:H5"/>
    <mergeCell ref="I4:J5"/>
    <mergeCell ref="K4:L4"/>
    <mergeCell ref="M4:M7"/>
    <mergeCell ref="F6:F7"/>
    <mergeCell ref="H6:H7"/>
    <mergeCell ref="J6:J7"/>
    <mergeCell ref="A4:A7"/>
    <mergeCell ref="A3:K3"/>
    <mergeCell ref="B4:B7"/>
    <mergeCell ref="D4:D7"/>
    <mergeCell ref="E4:F4"/>
  </mergeCells>
  <printOptions/>
  <pageMargins left="0.25" right="0.25" top="0.75" bottom="0.75" header="0.3" footer="0.3"/>
  <pageSetup horizontalDpi="600" verticalDpi="600" orientation="landscape" paperSize="9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FF00"/>
  </sheetPr>
  <dimension ref="A1:M46"/>
  <sheetViews>
    <sheetView zoomScalePageLayoutView="0" workbookViewId="0" topLeftCell="B4">
      <selection activeCell="H46" sqref="H46"/>
    </sheetView>
  </sheetViews>
  <sheetFormatPr defaultColWidth="9.140625" defaultRowHeight="15"/>
  <cols>
    <col min="1" max="1" width="3.421875" style="0" customWidth="1"/>
    <col min="3" max="3" width="45.7109375" style="0" customWidth="1"/>
    <col min="4" max="4" width="7.57421875" style="0" customWidth="1"/>
    <col min="5" max="5" width="6.7109375" style="0" customWidth="1"/>
    <col min="6" max="6" width="8.28125" style="0" customWidth="1"/>
    <col min="8" max="8" width="13.00390625" style="0" customWidth="1"/>
    <col min="10" max="10" width="13.140625" style="0" customWidth="1"/>
    <col min="11" max="11" width="6.8515625" style="0" customWidth="1"/>
    <col min="12" max="12" width="7.421875" style="0" customWidth="1"/>
    <col min="13" max="13" width="15.421875" style="0" customWidth="1"/>
  </cols>
  <sheetData>
    <row r="1" spans="1:13" ht="24.75" customHeight="1">
      <c r="A1" s="24"/>
      <c r="B1" s="10"/>
      <c r="C1" s="8" t="s">
        <v>2</v>
      </c>
      <c r="D1" s="646" t="s">
        <v>90</v>
      </c>
      <c r="E1" s="646"/>
      <c r="F1" s="646"/>
      <c r="G1" s="646"/>
      <c r="H1" s="646"/>
      <c r="I1" s="646"/>
      <c r="J1" s="646"/>
      <c r="K1" s="646"/>
      <c r="L1" s="646"/>
      <c r="M1" s="646"/>
    </row>
    <row r="2" spans="1:13" ht="45" customHeight="1">
      <c r="A2" s="647" t="s">
        <v>316</v>
      </c>
      <c r="B2" s="647"/>
      <c r="C2" s="647"/>
      <c r="D2" s="647"/>
      <c r="E2" s="647"/>
      <c r="F2" s="647"/>
      <c r="G2" s="647"/>
      <c r="H2" s="647"/>
      <c r="I2" s="647"/>
      <c r="J2" s="647"/>
      <c r="K2" s="647"/>
      <c r="L2" s="72"/>
      <c r="M2" s="72"/>
    </row>
    <row r="3" spans="1:13" ht="48" customHeight="1" thickBot="1">
      <c r="A3" s="648" t="s">
        <v>326</v>
      </c>
      <c r="B3" s="648"/>
      <c r="C3" s="648"/>
      <c r="D3" s="648"/>
      <c r="E3" s="648"/>
      <c r="F3" s="648"/>
      <c r="G3" s="648"/>
      <c r="H3" s="648"/>
      <c r="I3" s="648"/>
      <c r="J3" s="648"/>
      <c r="K3" s="648"/>
      <c r="L3" s="40"/>
      <c r="M3" s="40"/>
    </row>
    <row r="4" spans="1:13" ht="15">
      <c r="A4" s="698" t="s">
        <v>30</v>
      </c>
      <c r="B4" s="701" t="s">
        <v>4</v>
      </c>
      <c r="C4" s="256"/>
      <c r="D4" s="704" t="s">
        <v>31</v>
      </c>
      <c r="E4" s="658" t="s">
        <v>5</v>
      </c>
      <c r="F4" s="659"/>
      <c r="G4" s="660" t="s">
        <v>33</v>
      </c>
      <c r="H4" s="644"/>
      <c r="I4" s="661" t="s">
        <v>32</v>
      </c>
      <c r="J4" s="661"/>
      <c r="K4" s="712" t="s">
        <v>6</v>
      </c>
      <c r="L4" s="659"/>
      <c r="M4" s="644" t="s">
        <v>34</v>
      </c>
    </row>
    <row r="5" spans="1:13" ht="15.75" thickBot="1">
      <c r="A5" s="699"/>
      <c r="B5" s="702"/>
      <c r="C5" s="203" t="s">
        <v>71</v>
      </c>
      <c r="D5" s="705"/>
      <c r="E5" s="664" t="s">
        <v>7</v>
      </c>
      <c r="F5" s="665"/>
      <c r="G5" s="662"/>
      <c r="H5" s="645"/>
      <c r="I5" s="707"/>
      <c r="J5" s="707"/>
      <c r="K5" s="709" t="s">
        <v>8</v>
      </c>
      <c r="L5" s="665"/>
      <c r="M5" s="708"/>
    </row>
    <row r="6" spans="1:13" ht="15">
      <c r="A6" s="699"/>
      <c r="B6" s="702"/>
      <c r="C6" s="258" t="s">
        <v>72</v>
      </c>
      <c r="D6" s="705"/>
      <c r="E6" s="710" t="s">
        <v>73</v>
      </c>
      <c r="F6" s="640" t="s">
        <v>35</v>
      </c>
      <c r="G6" s="84" t="s">
        <v>9</v>
      </c>
      <c r="H6" s="640" t="s">
        <v>35</v>
      </c>
      <c r="I6" s="98" t="s">
        <v>9</v>
      </c>
      <c r="J6" s="640" t="s">
        <v>35</v>
      </c>
      <c r="K6" s="84" t="s">
        <v>9</v>
      </c>
      <c r="L6" s="640" t="s">
        <v>35</v>
      </c>
      <c r="M6" s="708"/>
    </row>
    <row r="7" spans="1:13" ht="15.75" thickBot="1">
      <c r="A7" s="700"/>
      <c r="B7" s="703"/>
      <c r="C7" s="259"/>
      <c r="D7" s="706"/>
      <c r="E7" s="711"/>
      <c r="F7" s="642"/>
      <c r="G7" s="172" t="s">
        <v>10</v>
      </c>
      <c r="H7" s="642"/>
      <c r="I7" s="175" t="s">
        <v>10</v>
      </c>
      <c r="J7" s="642"/>
      <c r="K7" s="100" t="s">
        <v>10</v>
      </c>
      <c r="L7" s="642"/>
      <c r="M7" s="645"/>
    </row>
    <row r="8" spans="1:13" ht="15.75" thickBot="1">
      <c r="A8" s="465">
        <v>1</v>
      </c>
      <c r="B8" s="93" t="s">
        <v>11</v>
      </c>
      <c r="C8" s="466" t="s">
        <v>12</v>
      </c>
      <c r="D8" s="467" t="s">
        <v>13</v>
      </c>
      <c r="E8" s="468" t="s">
        <v>14</v>
      </c>
      <c r="F8" s="97" t="s">
        <v>15</v>
      </c>
      <c r="G8" s="86" t="s">
        <v>16</v>
      </c>
      <c r="H8" s="97" t="s">
        <v>17</v>
      </c>
      <c r="I8" s="86" t="s">
        <v>18</v>
      </c>
      <c r="J8" s="97" t="s">
        <v>19</v>
      </c>
      <c r="K8" s="86" t="s">
        <v>20</v>
      </c>
      <c r="L8" s="97" t="s">
        <v>21</v>
      </c>
      <c r="M8" s="97" t="s">
        <v>22</v>
      </c>
    </row>
    <row r="9" spans="1:13" ht="15">
      <c r="A9" s="503"/>
      <c r="B9" s="503"/>
      <c r="C9" s="503"/>
      <c r="D9" s="503"/>
      <c r="E9" s="503"/>
      <c r="F9" s="503"/>
      <c r="G9" s="503"/>
      <c r="H9" s="503"/>
      <c r="I9" s="503"/>
      <c r="J9" s="503"/>
      <c r="K9" s="503"/>
      <c r="L9" s="503"/>
      <c r="M9" s="503"/>
    </row>
    <row r="10" spans="1:13" ht="25.5" customHeight="1">
      <c r="A10" s="490"/>
      <c r="B10" s="490"/>
      <c r="C10" s="492" t="s">
        <v>317</v>
      </c>
      <c r="D10" s="491"/>
      <c r="E10" s="491"/>
      <c r="F10" s="491"/>
      <c r="G10" s="491"/>
      <c r="H10" s="490"/>
      <c r="I10" s="490"/>
      <c r="J10" s="490"/>
      <c r="K10" s="490"/>
      <c r="L10" s="490"/>
      <c r="M10" s="490"/>
    </row>
    <row r="11" spans="1:13" ht="27">
      <c r="A11" s="490">
        <v>1</v>
      </c>
      <c r="B11" s="497" t="s">
        <v>29</v>
      </c>
      <c r="C11" s="470" t="s">
        <v>291</v>
      </c>
      <c r="D11" s="475" t="s">
        <v>76</v>
      </c>
      <c r="E11" s="2"/>
      <c r="F11" s="475">
        <v>820</v>
      </c>
      <c r="G11" s="633">
        <f>0.9*2.7</f>
        <v>2.43</v>
      </c>
      <c r="H11" s="493">
        <f>F11*G11</f>
        <v>1992.6000000000001</v>
      </c>
      <c r="I11" s="633">
        <v>0.8</v>
      </c>
      <c r="J11" s="493">
        <f>F11*I11</f>
        <v>656</v>
      </c>
      <c r="K11" s="494"/>
      <c r="L11" s="494"/>
      <c r="M11" s="493">
        <f>H11+J11+L11</f>
        <v>2648.6000000000004</v>
      </c>
    </row>
    <row r="12" spans="1:13" ht="27">
      <c r="A12" s="490">
        <v>2</v>
      </c>
      <c r="B12" s="497" t="s">
        <v>29</v>
      </c>
      <c r="C12" s="470" t="s">
        <v>292</v>
      </c>
      <c r="D12" s="476" t="s">
        <v>203</v>
      </c>
      <c r="E12" s="2"/>
      <c r="F12" s="495">
        <v>1</v>
      </c>
      <c r="G12" s="633">
        <v>3500</v>
      </c>
      <c r="H12" s="493">
        <f aca="true" t="shared" si="0" ref="H12:H37">F12*G12</f>
        <v>3500</v>
      </c>
      <c r="I12" s="633">
        <v>500</v>
      </c>
      <c r="J12" s="493">
        <f aca="true" t="shared" si="1" ref="J12:J37">F12*I12</f>
        <v>500</v>
      </c>
      <c r="K12" s="494"/>
      <c r="L12" s="494"/>
      <c r="M12" s="493">
        <f aca="true" t="shared" si="2" ref="M12:M37">H12+J12+L12</f>
        <v>4000</v>
      </c>
    </row>
    <row r="13" spans="1:13" ht="15">
      <c r="A13" s="490">
        <v>3</v>
      </c>
      <c r="B13" s="497" t="s">
        <v>29</v>
      </c>
      <c r="C13" s="470" t="s">
        <v>293</v>
      </c>
      <c r="D13" s="476" t="s">
        <v>203</v>
      </c>
      <c r="E13" s="2"/>
      <c r="F13" s="495">
        <v>1</v>
      </c>
      <c r="G13" s="634">
        <v>300</v>
      </c>
      <c r="H13" s="493">
        <f t="shared" si="0"/>
        <v>300</v>
      </c>
      <c r="I13" s="633">
        <v>50</v>
      </c>
      <c r="J13" s="493">
        <f>F13*I13</f>
        <v>50</v>
      </c>
      <c r="K13" s="494"/>
      <c r="L13" s="494"/>
      <c r="M13" s="493">
        <f t="shared" si="2"/>
        <v>350</v>
      </c>
    </row>
    <row r="14" spans="1:13" ht="15">
      <c r="A14" s="490">
        <v>4</v>
      </c>
      <c r="B14" s="497" t="s">
        <v>29</v>
      </c>
      <c r="C14" s="470" t="s">
        <v>325</v>
      </c>
      <c r="D14" s="496" t="s">
        <v>36</v>
      </c>
      <c r="E14" s="2"/>
      <c r="F14" s="495">
        <v>110</v>
      </c>
      <c r="G14" s="633">
        <v>33</v>
      </c>
      <c r="H14" s="493">
        <f t="shared" si="0"/>
        <v>3630</v>
      </c>
      <c r="I14" s="633">
        <v>5</v>
      </c>
      <c r="J14" s="493">
        <f t="shared" si="1"/>
        <v>550</v>
      </c>
      <c r="K14" s="494"/>
      <c r="L14" s="494"/>
      <c r="M14" s="493">
        <f t="shared" si="2"/>
        <v>4180</v>
      </c>
    </row>
    <row r="15" spans="1:13" ht="15">
      <c r="A15" s="490">
        <v>5</v>
      </c>
      <c r="B15" s="497" t="s">
        <v>29</v>
      </c>
      <c r="C15" s="470" t="s">
        <v>294</v>
      </c>
      <c r="D15" s="476" t="s">
        <v>36</v>
      </c>
      <c r="E15" s="2"/>
      <c r="F15" s="474">
        <v>110</v>
      </c>
      <c r="G15" s="635">
        <v>7</v>
      </c>
      <c r="H15" s="489">
        <f t="shared" si="0"/>
        <v>770</v>
      </c>
      <c r="I15" s="635">
        <v>2</v>
      </c>
      <c r="J15" s="489">
        <f t="shared" si="1"/>
        <v>220</v>
      </c>
      <c r="K15" s="490"/>
      <c r="L15" s="490"/>
      <c r="M15" s="489">
        <f t="shared" si="2"/>
        <v>990</v>
      </c>
    </row>
    <row r="16" spans="1:13" ht="15">
      <c r="A16" s="490">
        <v>6</v>
      </c>
      <c r="B16" s="497" t="s">
        <v>29</v>
      </c>
      <c r="C16" s="470" t="s">
        <v>295</v>
      </c>
      <c r="D16" s="476" t="s">
        <v>36</v>
      </c>
      <c r="E16" s="2"/>
      <c r="F16" s="474">
        <v>7</v>
      </c>
      <c r="G16" s="635">
        <v>27</v>
      </c>
      <c r="H16" s="489">
        <f t="shared" si="0"/>
        <v>189</v>
      </c>
      <c r="I16" s="635">
        <v>5</v>
      </c>
      <c r="J16" s="489">
        <f t="shared" si="1"/>
        <v>35</v>
      </c>
      <c r="K16" s="490"/>
      <c r="L16" s="490"/>
      <c r="M16" s="489">
        <f t="shared" si="2"/>
        <v>224</v>
      </c>
    </row>
    <row r="17" spans="1:13" ht="15">
      <c r="A17" s="490">
        <v>7</v>
      </c>
      <c r="B17" s="497" t="s">
        <v>29</v>
      </c>
      <c r="C17" s="470" t="s">
        <v>296</v>
      </c>
      <c r="D17" s="476" t="s">
        <v>36</v>
      </c>
      <c r="E17" s="2"/>
      <c r="F17" s="474">
        <v>6</v>
      </c>
      <c r="G17" s="635">
        <v>35</v>
      </c>
      <c r="H17" s="489">
        <f t="shared" si="0"/>
        <v>210</v>
      </c>
      <c r="I17" s="635">
        <v>5</v>
      </c>
      <c r="J17" s="489">
        <f t="shared" si="1"/>
        <v>30</v>
      </c>
      <c r="K17" s="490"/>
      <c r="L17" s="490"/>
      <c r="M17" s="489">
        <f t="shared" si="2"/>
        <v>240</v>
      </c>
    </row>
    <row r="18" spans="1:13" ht="15">
      <c r="A18" s="490">
        <v>8</v>
      </c>
      <c r="B18" s="497" t="s">
        <v>29</v>
      </c>
      <c r="C18" s="470" t="s">
        <v>297</v>
      </c>
      <c r="D18" s="476" t="s">
        <v>203</v>
      </c>
      <c r="E18" s="2"/>
      <c r="F18" s="474">
        <v>1</v>
      </c>
      <c r="G18" s="635">
        <v>120</v>
      </c>
      <c r="H18" s="489">
        <f t="shared" si="0"/>
        <v>120</v>
      </c>
      <c r="I18" s="635">
        <v>10</v>
      </c>
      <c r="J18" s="489">
        <f t="shared" si="1"/>
        <v>10</v>
      </c>
      <c r="K18" s="490"/>
      <c r="L18" s="490"/>
      <c r="M18" s="489">
        <f t="shared" si="2"/>
        <v>130</v>
      </c>
    </row>
    <row r="19" spans="1:13" ht="15">
      <c r="A19" s="490"/>
      <c r="B19" s="490"/>
      <c r="C19" s="492" t="s">
        <v>318</v>
      </c>
      <c r="D19" s="491"/>
      <c r="E19" s="491"/>
      <c r="F19" s="491"/>
      <c r="G19" s="636"/>
      <c r="H19" s="489">
        <f t="shared" si="0"/>
        <v>0</v>
      </c>
      <c r="I19" s="636"/>
      <c r="J19" s="489">
        <f t="shared" si="1"/>
        <v>0</v>
      </c>
      <c r="K19" s="490"/>
      <c r="L19" s="490"/>
      <c r="M19" s="489">
        <f t="shared" si="2"/>
        <v>0</v>
      </c>
    </row>
    <row r="20" spans="1:13" ht="15">
      <c r="A20" s="490">
        <v>1</v>
      </c>
      <c r="B20" s="497" t="s">
        <v>29</v>
      </c>
      <c r="C20" s="481" t="s">
        <v>302</v>
      </c>
      <c r="D20" s="488" t="s">
        <v>36</v>
      </c>
      <c r="E20" s="2"/>
      <c r="F20" s="475">
        <v>1</v>
      </c>
      <c r="G20" s="635">
        <v>2100</v>
      </c>
      <c r="H20" s="489">
        <f t="shared" si="0"/>
        <v>2100</v>
      </c>
      <c r="I20" s="635">
        <v>150</v>
      </c>
      <c r="J20" s="489">
        <f t="shared" si="1"/>
        <v>150</v>
      </c>
      <c r="K20" s="490"/>
      <c r="L20" s="490"/>
      <c r="M20" s="489">
        <f t="shared" si="2"/>
        <v>2250</v>
      </c>
    </row>
    <row r="21" spans="1:13" ht="15">
      <c r="A21" s="490">
        <v>2</v>
      </c>
      <c r="B21" s="497" t="s">
        <v>29</v>
      </c>
      <c r="C21" s="481" t="s">
        <v>303</v>
      </c>
      <c r="D21" s="482" t="s">
        <v>76</v>
      </c>
      <c r="E21" s="2"/>
      <c r="F21" s="475">
        <v>5000</v>
      </c>
      <c r="G21" s="635">
        <f>0.65*2.7</f>
        <v>1.7550000000000001</v>
      </c>
      <c r="H21" s="489">
        <f t="shared" si="0"/>
        <v>8775</v>
      </c>
      <c r="I21" s="635">
        <v>0.8</v>
      </c>
      <c r="J21" s="489">
        <f t="shared" si="1"/>
        <v>4000</v>
      </c>
      <c r="K21" s="490"/>
      <c r="L21" s="490"/>
      <c r="M21" s="489">
        <f t="shared" si="2"/>
        <v>12775</v>
      </c>
    </row>
    <row r="22" spans="1:13" ht="15">
      <c r="A22" s="490">
        <v>3</v>
      </c>
      <c r="B22" s="497" t="s">
        <v>29</v>
      </c>
      <c r="C22" s="483" t="s">
        <v>304</v>
      </c>
      <c r="D22" s="482" t="s">
        <v>36</v>
      </c>
      <c r="E22" s="2"/>
      <c r="F22" s="475">
        <v>7</v>
      </c>
      <c r="G22" s="635">
        <v>180</v>
      </c>
      <c r="H22" s="489">
        <f t="shared" si="0"/>
        <v>1260</v>
      </c>
      <c r="I22" s="635">
        <v>35</v>
      </c>
      <c r="J22" s="489">
        <f t="shared" si="1"/>
        <v>245</v>
      </c>
      <c r="K22" s="490"/>
      <c r="L22" s="490"/>
      <c r="M22" s="489">
        <f t="shared" si="2"/>
        <v>1505</v>
      </c>
    </row>
    <row r="23" spans="1:13" ht="15">
      <c r="A23" s="490">
        <v>4</v>
      </c>
      <c r="B23" s="497" t="s">
        <v>29</v>
      </c>
      <c r="C23" s="484" t="s">
        <v>305</v>
      </c>
      <c r="D23" s="482" t="s">
        <v>36</v>
      </c>
      <c r="E23" s="2"/>
      <c r="F23" s="475">
        <v>8</v>
      </c>
      <c r="G23" s="635">
        <v>5</v>
      </c>
      <c r="H23" s="489">
        <f t="shared" si="0"/>
        <v>40</v>
      </c>
      <c r="I23" s="635">
        <v>2</v>
      </c>
      <c r="J23" s="489">
        <f t="shared" si="1"/>
        <v>16</v>
      </c>
      <c r="K23" s="490"/>
      <c r="L23" s="490"/>
      <c r="M23" s="489">
        <f t="shared" si="2"/>
        <v>56</v>
      </c>
    </row>
    <row r="24" spans="1:13" ht="15">
      <c r="A24" s="490">
        <v>5</v>
      </c>
      <c r="B24" s="497" t="s">
        <v>29</v>
      </c>
      <c r="C24" s="484" t="s">
        <v>306</v>
      </c>
      <c r="D24" s="482" t="s">
        <v>36</v>
      </c>
      <c r="E24" s="2"/>
      <c r="F24" s="475">
        <v>1</v>
      </c>
      <c r="G24" s="635">
        <v>55</v>
      </c>
      <c r="H24" s="489">
        <f t="shared" si="0"/>
        <v>55</v>
      </c>
      <c r="I24" s="635">
        <v>15</v>
      </c>
      <c r="J24" s="489">
        <f t="shared" si="1"/>
        <v>15</v>
      </c>
      <c r="K24" s="490"/>
      <c r="L24" s="490"/>
      <c r="M24" s="489">
        <f t="shared" si="2"/>
        <v>70</v>
      </c>
    </row>
    <row r="25" spans="1:13" ht="15">
      <c r="A25" s="490">
        <v>6</v>
      </c>
      <c r="B25" s="497" t="s">
        <v>29</v>
      </c>
      <c r="C25" s="485" t="s">
        <v>307</v>
      </c>
      <c r="D25" s="482" t="s">
        <v>36</v>
      </c>
      <c r="E25" s="2"/>
      <c r="F25" s="475">
        <v>150</v>
      </c>
      <c r="G25" s="635">
        <v>33</v>
      </c>
      <c r="H25" s="489">
        <f t="shared" si="0"/>
        <v>4950</v>
      </c>
      <c r="I25" s="635">
        <v>10</v>
      </c>
      <c r="J25" s="489">
        <f t="shared" si="1"/>
        <v>1500</v>
      </c>
      <c r="K25" s="490"/>
      <c r="L25" s="490"/>
      <c r="M25" s="489">
        <f t="shared" si="2"/>
        <v>6450</v>
      </c>
    </row>
    <row r="26" spans="1:13" ht="26.25">
      <c r="A26" s="490">
        <v>7</v>
      </c>
      <c r="B26" s="497" t="s">
        <v>29</v>
      </c>
      <c r="C26" s="486" t="s">
        <v>308</v>
      </c>
      <c r="D26" s="482" t="s">
        <v>36</v>
      </c>
      <c r="E26" s="2"/>
      <c r="F26" s="477">
        <v>12</v>
      </c>
      <c r="G26" s="635">
        <f>180*2.7</f>
        <v>486.00000000000006</v>
      </c>
      <c r="H26" s="489">
        <f t="shared" si="0"/>
        <v>5832.000000000001</v>
      </c>
      <c r="I26" s="635">
        <v>120</v>
      </c>
      <c r="J26" s="489">
        <f t="shared" si="1"/>
        <v>1440</v>
      </c>
      <c r="K26" s="490"/>
      <c r="L26" s="490"/>
      <c r="M26" s="489">
        <f t="shared" si="2"/>
        <v>7272.000000000001</v>
      </c>
    </row>
    <row r="27" spans="1:13" ht="15">
      <c r="A27" s="490">
        <v>8</v>
      </c>
      <c r="B27" s="497" t="s">
        <v>29</v>
      </c>
      <c r="C27" s="486" t="s">
        <v>309</v>
      </c>
      <c r="D27" s="482" t="s">
        <v>36</v>
      </c>
      <c r="E27" s="2"/>
      <c r="F27" s="477">
        <v>2</v>
      </c>
      <c r="G27" s="635">
        <f>120*2.7</f>
        <v>324</v>
      </c>
      <c r="H27" s="489">
        <f t="shared" si="0"/>
        <v>648</v>
      </c>
      <c r="I27" s="635">
        <v>100</v>
      </c>
      <c r="J27" s="489">
        <f t="shared" si="1"/>
        <v>200</v>
      </c>
      <c r="K27" s="490"/>
      <c r="L27" s="490"/>
      <c r="M27" s="489">
        <f t="shared" si="2"/>
        <v>848</v>
      </c>
    </row>
    <row r="28" spans="1:13" ht="15">
      <c r="A28" s="490">
        <v>9</v>
      </c>
      <c r="B28" s="497" t="s">
        <v>29</v>
      </c>
      <c r="C28" s="487" t="s">
        <v>310</v>
      </c>
      <c r="D28" s="482" t="s">
        <v>36</v>
      </c>
      <c r="E28" s="2"/>
      <c r="F28" s="477">
        <v>1</v>
      </c>
      <c r="G28" s="635">
        <f>1800*2.7</f>
        <v>4860</v>
      </c>
      <c r="H28" s="489">
        <f t="shared" si="0"/>
        <v>4860</v>
      </c>
      <c r="I28" s="635">
        <v>450</v>
      </c>
      <c r="J28" s="489">
        <f t="shared" si="1"/>
        <v>450</v>
      </c>
      <c r="K28" s="490"/>
      <c r="L28" s="490"/>
      <c r="M28" s="489">
        <f t="shared" si="2"/>
        <v>5310</v>
      </c>
    </row>
    <row r="29" spans="1:13" ht="15">
      <c r="A29" s="490">
        <v>10</v>
      </c>
      <c r="B29" s="497" t="s">
        <v>29</v>
      </c>
      <c r="C29" s="481" t="s">
        <v>298</v>
      </c>
      <c r="D29" s="482" t="s">
        <v>36</v>
      </c>
      <c r="E29" s="2"/>
      <c r="F29" s="477">
        <v>1</v>
      </c>
      <c r="G29" s="635">
        <v>1400</v>
      </c>
      <c r="H29" s="489">
        <f t="shared" si="0"/>
        <v>1400</v>
      </c>
      <c r="I29" s="635">
        <v>50</v>
      </c>
      <c r="J29" s="489">
        <f t="shared" si="1"/>
        <v>50</v>
      </c>
      <c r="K29" s="490"/>
      <c r="L29" s="490"/>
      <c r="M29" s="489">
        <f t="shared" si="2"/>
        <v>1450</v>
      </c>
    </row>
    <row r="30" spans="1:13" ht="27">
      <c r="A30" s="490">
        <v>11</v>
      </c>
      <c r="B30" s="497" t="s">
        <v>29</v>
      </c>
      <c r="C30" s="486" t="s">
        <v>311</v>
      </c>
      <c r="D30" s="482" t="s">
        <v>36</v>
      </c>
      <c r="E30" s="2"/>
      <c r="F30" s="477">
        <v>1</v>
      </c>
      <c r="G30" s="635">
        <f>520*2.7</f>
        <v>1404</v>
      </c>
      <c r="H30" s="489">
        <f t="shared" si="0"/>
        <v>1404</v>
      </c>
      <c r="I30" s="635">
        <v>300</v>
      </c>
      <c r="J30" s="489">
        <f t="shared" si="1"/>
        <v>300</v>
      </c>
      <c r="K30" s="490"/>
      <c r="L30" s="490"/>
      <c r="M30" s="489">
        <f t="shared" si="2"/>
        <v>1704</v>
      </c>
    </row>
    <row r="31" spans="1:13" ht="15">
      <c r="A31" s="490">
        <v>12</v>
      </c>
      <c r="B31" s="497" t="s">
        <v>29</v>
      </c>
      <c r="C31" s="481" t="s">
        <v>312</v>
      </c>
      <c r="D31" s="482" t="s">
        <v>36</v>
      </c>
      <c r="E31" s="2"/>
      <c r="F31" s="477">
        <v>1</v>
      </c>
      <c r="G31" s="635">
        <v>1700</v>
      </c>
      <c r="H31" s="489">
        <f t="shared" si="0"/>
        <v>1700</v>
      </c>
      <c r="I31" s="635">
        <v>120</v>
      </c>
      <c r="J31" s="489">
        <f t="shared" si="1"/>
        <v>120</v>
      </c>
      <c r="K31" s="490"/>
      <c r="L31" s="490"/>
      <c r="M31" s="489">
        <f t="shared" si="2"/>
        <v>1820</v>
      </c>
    </row>
    <row r="32" spans="1:13" ht="15">
      <c r="A32" s="490">
        <v>13</v>
      </c>
      <c r="B32" s="497" t="s">
        <v>29</v>
      </c>
      <c r="C32" s="481" t="s">
        <v>299</v>
      </c>
      <c r="D32" s="482" t="s">
        <v>36</v>
      </c>
      <c r="E32" s="2"/>
      <c r="F32" s="477">
        <v>1</v>
      </c>
      <c r="G32" s="635">
        <f>1700*2.7</f>
        <v>4590</v>
      </c>
      <c r="H32" s="489">
        <f t="shared" si="0"/>
        <v>4590</v>
      </c>
      <c r="I32" s="635">
        <v>220</v>
      </c>
      <c r="J32" s="489">
        <f t="shared" si="1"/>
        <v>220</v>
      </c>
      <c r="K32" s="490"/>
      <c r="L32" s="490"/>
      <c r="M32" s="489">
        <f t="shared" si="2"/>
        <v>4810</v>
      </c>
    </row>
    <row r="33" spans="1:13" ht="26.25">
      <c r="A33" s="490">
        <v>14</v>
      </c>
      <c r="B33" s="578" t="s">
        <v>29</v>
      </c>
      <c r="C33" s="483" t="s">
        <v>313</v>
      </c>
      <c r="D33" s="482" t="s">
        <v>36</v>
      </c>
      <c r="E33" s="2"/>
      <c r="F33" s="477">
        <v>1</v>
      </c>
      <c r="G33" s="635">
        <f>520*2.7</f>
        <v>1404</v>
      </c>
      <c r="H33" s="489">
        <f t="shared" si="0"/>
        <v>1404</v>
      </c>
      <c r="I33" s="635">
        <v>50</v>
      </c>
      <c r="J33" s="489">
        <f t="shared" si="1"/>
        <v>50</v>
      </c>
      <c r="K33" s="490"/>
      <c r="L33" s="490"/>
      <c r="M33" s="489">
        <f t="shared" si="2"/>
        <v>1454</v>
      </c>
    </row>
    <row r="34" spans="1:13" ht="15">
      <c r="A34" s="490">
        <v>15</v>
      </c>
      <c r="B34" s="497" t="s">
        <v>29</v>
      </c>
      <c r="C34" s="484" t="s">
        <v>314</v>
      </c>
      <c r="D34" s="482" t="s">
        <v>36</v>
      </c>
      <c r="E34" s="2"/>
      <c r="F34" s="477">
        <v>1</v>
      </c>
      <c r="G34" s="635">
        <v>5</v>
      </c>
      <c r="H34" s="489">
        <f t="shared" si="0"/>
        <v>5</v>
      </c>
      <c r="I34" s="635">
        <v>1</v>
      </c>
      <c r="J34" s="489">
        <f t="shared" si="1"/>
        <v>1</v>
      </c>
      <c r="K34" s="490"/>
      <c r="L34" s="490"/>
      <c r="M34" s="489">
        <f t="shared" si="2"/>
        <v>6</v>
      </c>
    </row>
    <row r="35" spans="1:13" ht="15">
      <c r="A35" s="490">
        <v>16</v>
      </c>
      <c r="B35" s="497" t="s">
        <v>29</v>
      </c>
      <c r="C35" s="484" t="s">
        <v>315</v>
      </c>
      <c r="D35" s="482" t="s">
        <v>36</v>
      </c>
      <c r="E35" s="2"/>
      <c r="F35" s="477">
        <v>1</v>
      </c>
      <c r="G35" s="635">
        <v>129</v>
      </c>
      <c r="H35" s="489">
        <f t="shared" si="0"/>
        <v>129</v>
      </c>
      <c r="I35" s="635">
        <v>15</v>
      </c>
      <c r="J35" s="489">
        <f t="shared" si="1"/>
        <v>15</v>
      </c>
      <c r="K35" s="490"/>
      <c r="L35" s="490"/>
      <c r="M35" s="489">
        <f t="shared" si="2"/>
        <v>144</v>
      </c>
    </row>
    <row r="36" spans="1:13" ht="15">
      <c r="A36" s="490">
        <v>17</v>
      </c>
      <c r="B36" s="497" t="s">
        <v>29</v>
      </c>
      <c r="C36" s="481" t="s">
        <v>300</v>
      </c>
      <c r="D36" s="482" t="s">
        <v>36</v>
      </c>
      <c r="E36" s="2"/>
      <c r="F36" s="477">
        <v>1</v>
      </c>
      <c r="G36" s="635">
        <f>1500*2.7</f>
        <v>4050.0000000000005</v>
      </c>
      <c r="H36" s="489">
        <f t="shared" si="0"/>
        <v>4050.0000000000005</v>
      </c>
      <c r="I36" s="635">
        <v>350</v>
      </c>
      <c r="J36" s="489">
        <f t="shared" si="1"/>
        <v>350</v>
      </c>
      <c r="K36" s="490"/>
      <c r="L36" s="490"/>
      <c r="M36" s="489">
        <f t="shared" si="2"/>
        <v>4400</v>
      </c>
    </row>
    <row r="37" spans="1:13" ht="15.75" thickBot="1">
      <c r="A37" s="490">
        <v>18</v>
      </c>
      <c r="B37" s="497" t="s">
        <v>29</v>
      </c>
      <c r="C37" s="481" t="s">
        <v>301</v>
      </c>
      <c r="D37" s="482" t="s">
        <v>36</v>
      </c>
      <c r="E37" s="2"/>
      <c r="F37" s="477">
        <v>2</v>
      </c>
      <c r="G37" s="635">
        <v>500</v>
      </c>
      <c r="H37" s="489">
        <f t="shared" si="0"/>
        <v>1000</v>
      </c>
      <c r="I37" s="635">
        <v>20</v>
      </c>
      <c r="J37" s="489">
        <f t="shared" si="1"/>
        <v>40</v>
      </c>
      <c r="K37" s="490"/>
      <c r="L37" s="490"/>
      <c r="M37" s="489">
        <f t="shared" si="2"/>
        <v>1040</v>
      </c>
    </row>
    <row r="38" spans="1:13" ht="15.75" thickBot="1">
      <c r="A38" s="400"/>
      <c r="B38" s="127"/>
      <c r="C38" s="141" t="s">
        <v>92</v>
      </c>
      <c r="D38" s="141"/>
      <c r="E38" s="127"/>
      <c r="F38" s="401"/>
      <c r="G38" s="236"/>
      <c r="H38" s="238">
        <f>SUM(H7:H37)</f>
        <v>54913.6</v>
      </c>
      <c r="I38" s="236"/>
      <c r="J38" s="238">
        <f>SUM(J7:J37)</f>
        <v>11213</v>
      </c>
      <c r="K38" s="236"/>
      <c r="L38" s="236"/>
      <c r="M38" s="402">
        <f>SUM(M7:M37)</f>
        <v>66126.6</v>
      </c>
    </row>
    <row r="39" spans="1:13" ht="15">
      <c r="A39" s="409"/>
      <c r="B39" s="397"/>
      <c r="C39" s="49" t="s">
        <v>319</v>
      </c>
      <c r="D39" s="398">
        <v>0.72</v>
      </c>
      <c r="E39" s="399"/>
      <c r="F39" s="43"/>
      <c r="G39" s="224"/>
      <c r="H39" s="224"/>
      <c r="I39" s="224"/>
      <c r="J39" s="224"/>
      <c r="K39" s="224"/>
      <c r="L39" s="224"/>
      <c r="M39" s="130">
        <f>J38*D39</f>
        <v>8073.36</v>
      </c>
    </row>
    <row r="40" spans="1:13" ht="15">
      <c r="A40" s="410"/>
      <c r="B40" s="37"/>
      <c r="C40" s="377" t="s">
        <v>214</v>
      </c>
      <c r="D40" s="378"/>
      <c r="E40" s="38"/>
      <c r="F40" s="44"/>
      <c r="G40" s="63"/>
      <c r="H40" s="63"/>
      <c r="I40" s="63"/>
      <c r="J40" s="63"/>
      <c r="K40" s="63"/>
      <c r="L40" s="63"/>
      <c r="M40" s="105">
        <f>SUM(M38:M39)</f>
        <v>74199.96</v>
      </c>
    </row>
    <row r="41" spans="1:13" ht="15">
      <c r="A41" s="410"/>
      <c r="B41" s="37"/>
      <c r="C41" s="32" t="s">
        <v>320</v>
      </c>
      <c r="D41" s="379">
        <v>0.08</v>
      </c>
      <c r="E41" s="38"/>
      <c r="F41" s="44"/>
      <c r="G41" s="63"/>
      <c r="H41" s="376"/>
      <c r="I41" s="63"/>
      <c r="J41" s="63"/>
      <c r="K41" s="63"/>
      <c r="L41" s="63"/>
      <c r="M41" s="105">
        <f>M40*D41</f>
        <v>5935.996800000001</v>
      </c>
    </row>
    <row r="42" spans="1:13" ht="15">
      <c r="A42" s="410"/>
      <c r="B42" s="3"/>
      <c r="C42" s="32" t="s">
        <v>61</v>
      </c>
      <c r="D42" s="34"/>
      <c r="E42" s="3"/>
      <c r="F42" s="44"/>
      <c r="G42" s="63"/>
      <c r="H42" s="63"/>
      <c r="I42" s="63"/>
      <c r="J42" s="63"/>
      <c r="K42" s="63"/>
      <c r="L42" s="63"/>
      <c r="M42" s="105">
        <f>SUM(M40:M41)</f>
        <v>80135.95680000001</v>
      </c>
    </row>
    <row r="43" spans="1:13" ht="15">
      <c r="A43" s="433"/>
      <c r="B43" s="18"/>
      <c r="C43" s="18" t="s">
        <v>96</v>
      </c>
      <c r="D43" s="145">
        <v>0.03</v>
      </c>
      <c r="E43" s="18"/>
      <c r="F43" s="41"/>
      <c r="G43" s="435"/>
      <c r="H43" s="435"/>
      <c r="I43" s="435"/>
      <c r="J43" s="435"/>
      <c r="K43" s="435"/>
      <c r="L43" s="435"/>
      <c r="M43" s="113">
        <f>M42*D43</f>
        <v>2404.0787040000005</v>
      </c>
    </row>
    <row r="44" spans="1:13" ht="15">
      <c r="A44" s="433"/>
      <c r="B44" s="18"/>
      <c r="C44" s="18" t="s">
        <v>61</v>
      </c>
      <c r="D44" s="434"/>
      <c r="E44" s="18"/>
      <c r="F44" s="41"/>
      <c r="G44" s="435"/>
      <c r="H44" s="435"/>
      <c r="I44" s="435"/>
      <c r="J44" s="435"/>
      <c r="K44" s="435"/>
      <c r="L44" s="435"/>
      <c r="M44" s="113">
        <f>SUM(M42:M43)</f>
        <v>82540.03550400001</v>
      </c>
    </row>
    <row r="45" spans="1:13" ht="15.75" thickBot="1">
      <c r="A45" s="411"/>
      <c r="B45" s="403"/>
      <c r="C45" s="18" t="s">
        <v>94</v>
      </c>
      <c r="D45" s="145">
        <v>0.18</v>
      </c>
      <c r="E45" s="145"/>
      <c r="F45" s="404"/>
      <c r="G45" s="404"/>
      <c r="H45" s="404"/>
      <c r="I45" s="404"/>
      <c r="J45" s="404"/>
      <c r="K45" s="404"/>
      <c r="L45" s="404"/>
      <c r="M45" s="412">
        <f>M44*D45</f>
        <v>14857.206390720003</v>
      </c>
    </row>
    <row r="46" spans="1:13" ht="17.25" thickBot="1">
      <c r="A46" s="405"/>
      <c r="B46" s="406"/>
      <c r="C46" s="154" t="s">
        <v>95</v>
      </c>
      <c r="D46" s="148"/>
      <c r="E46" s="148"/>
      <c r="F46" s="407"/>
      <c r="G46" s="407"/>
      <c r="H46" s="407"/>
      <c r="I46" s="407"/>
      <c r="J46" s="407"/>
      <c r="K46" s="407"/>
      <c r="L46" s="407"/>
      <c r="M46" s="408">
        <f>SUM(M44:M45)</f>
        <v>97397.24189472002</v>
      </c>
    </row>
  </sheetData>
  <sheetProtection/>
  <mergeCells count="18">
    <mergeCell ref="D1:M1"/>
    <mergeCell ref="A2:K2"/>
    <mergeCell ref="A3:K3"/>
    <mergeCell ref="A4:A7"/>
    <mergeCell ref="B4:B7"/>
    <mergeCell ref="D4:D7"/>
    <mergeCell ref="E4:F4"/>
    <mergeCell ref="G4:H5"/>
    <mergeCell ref="I4:J5"/>
    <mergeCell ref="K4:L4"/>
    <mergeCell ref="M4:M7"/>
    <mergeCell ref="E5:F5"/>
    <mergeCell ref="K5:L5"/>
    <mergeCell ref="E6:E7"/>
    <mergeCell ref="F6:F7"/>
    <mergeCell ref="H6:H7"/>
    <mergeCell ref="J6:J7"/>
    <mergeCell ref="L6:L7"/>
  </mergeCells>
  <printOptions/>
  <pageMargins left="0.25" right="0.25" top="0.75" bottom="0.75" header="0.3" footer="0.3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oper</dc:creator>
  <cp:keywords/>
  <dc:description/>
  <cp:lastModifiedBy>Tiko</cp:lastModifiedBy>
  <cp:lastPrinted>2016-09-07T12:11:18Z</cp:lastPrinted>
  <dcterms:created xsi:type="dcterms:W3CDTF">2012-09-17T10:30:05Z</dcterms:created>
  <dcterms:modified xsi:type="dcterms:W3CDTF">2019-03-20T08:20:10Z</dcterms:modified>
  <cp:category/>
  <cp:version/>
  <cp:contentType/>
  <cp:contentStatus/>
</cp:coreProperties>
</file>